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b404\OneDrive\桌面\計算化學\W6\"/>
    </mc:Choice>
  </mc:AlternateContent>
  <xr:revisionPtr revIDLastSave="0" documentId="13_ncr:1_{91CB68DB-5CDB-4B25-BF73-61E8AF36FC01}" xr6:coauthVersionLast="36" xr6:coauthVersionMax="36" xr10:uidLastSave="{00000000-0000-0000-0000-000000000000}"/>
  <bookViews>
    <workbookView xWindow="0" yWindow="0" windowWidth="13092" windowHeight="7848" xr2:uid="{D677B884-F841-423C-B0B6-ABC9CFEDABE4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9" i="1" l="1"/>
  <c r="D43" i="1" l="1"/>
  <c r="E43" i="1"/>
  <c r="E39" i="1"/>
  <c r="E48" i="1" s="1"/>
  <c r="D39" i="1"/>
  <c r="D48" i="1" s="1"/>
  <c r="E40" i="1"/>
  <c r="E41" i="1"/>
  <c r="E42" i="1"/>
  <c r="E44" i="1"/>
  <c r="E45" i="1"/>
  <c r="E46" i="1"/>
  <c r="D40" i="1"/>
  <c r="D41" i="1"/>
  <c r="D42" i="1"/>
  <c r="D44" i="1"/>
  <c r="D45" i="1"/>
  <c r="D46" i="1"/>
  <c r="C40" i="1"/>
  <c r="C41" i="1"/>
  <c r="C42" i="1"/>
  <c r="C43" i="1"/>
  <c r="C44" i="1"/>
  <c r="C45" i="1"/>
  <c r="C46" i="1"/>
  <c r="C39" i="1"/>
  <c r="C48" i="1" s="1"/>
  <c r="B40" i="1"/>
  <c r="B41" i="1"/>
  <c r="B42" i="1"/>
  <c r="B43" i="1"/>
  <c r="B44" i="1"/>
  <c r="B47" i="1" s="1" a="1"/>
  <c r="B47" i="1" s="1"/>
  <c r="B45" i="1"/>
  <c r="B46" i="1"/>
  <c r="Q5" i="1"/>
  <c r="E47" i="1" l="1" a="1"/>
  <c r="E47" i="1" s="1"/>
  <c r="D47" i="1" a="1"/>
  <c r="D47" i="1" s="1"/>
  <c r="C47" i="1" a="1"/>
  <c r="C47" i="1" s="1"/>
  <c r="B48" i="1"/>
  <c r="N18" i="1"/>
  <c r="N6" i="1"/>
  <c r="O5" i="1"/>
  <c r="O6" i="1"/>
  <c r="O7" i="1"/>
  <c r="O8" i="1"/>
  <c r="O9" i="1"/>
  <c r="O10" i="1"/>
  <c r="O11" i="1"/>
  <c r="O16" i="1"/>
  <c r="O17" i="1"/>
  <c r="O18" i="1"/>
  <c r="O19" i="1"/>
  <c r="O20" i="1"/>
  <c r="O21" i="1"/>
  <c r="O22" i="1"/>
  <c r="O23" i="1"/>
  <c r="O4" i="1"/>
  <c r="E5" i="1"/>
  <c r="E6" i="1"/>
  <c r="E7" i="1"/>
  <c r="E8" i="1"/>
  <c r="E9" i="1"/>
  <c r="E10" i="1"/>
  <c r="E11" i="1"/>
  <c r="E16" i="1"/>
  <c r="E17" i="1"/>
  <c r="E18" i="1"/>
  <c r="E19" i="1"/>
  <c r="E20" i="1"/>
  <c r="E21" i="1"/>
  <c r="E22" i="1"/>
  <c r="E23" i="1"/>
  <c r="E4" i="1"/>
  <c r="N22" i="1"/>
  <c r="N21" i="1"/>
  <c r="N20" i="1"/>
  <c r="N19" i="1"/>
  <c r="N17" i="1"/>
  <c r="N23" i="1"/>
  <c r="N16" i="1"/>
  <c r="N10" i="1"/>
  <c r="N9" i="1"/>
  <c r="N8" i="1"/>
  <c r="N7" i="1"/>
  <c r="N5" i="1"/>
  <c r="N11" i="1"/>
  <c r="N4" i="1"/>
  <c r="D22" i="1"/>
  <c r="D21" i="1"/>
  <c r="D20" i="1"/>
  <c r="D19" i="1"/>
  <c r="D18" i="1"/>
  <c r="D10" i="1"/>
  <c r="D9" i="1"/>
  <c r="D8" i="1"/>
  <c r="D7" i="1"/>
  <c r="D6" i="1"/>
  <c r="D23" i="1"/>
  <c r="D16" i="1"/>
  <c r="D5" i="1"/>
  <c r="D11" i="1"/>
  <c r="D4" i="1"/>
  <c r="G17" i="1" l="1"/>
  <c r="D17" i="1" s="1"/>
</calcChain>
</file>

<file path=xl/sharedStrings.xml><?xml version="1.0" encoding="utf-8"?>
<sst xmlns="http://schemas.openxmlformats.org/spreadsheetml/2006/main" count="169" uniqueCount="49">
  <si>
    <t>X</t>
    <phoneticPr fontId="1" type="noConversion"/>
  </si>
  <si>
    <t>H</t>
    <phoneticPr fontId="1" type="noConversion"/>
  </si>
  <si>
    <t>Angle</t>
    <phoneticPr fontId="1" type="noConversion"/>
  </si>
  <si>
    <t>length</t>
    <phoneticPr fontId="1" type="noConversion"/>
  </si>
  <si>
    <t>HH</t>
    <phoneticPr fontId="1" type="noConversion"/>
  </si>
  <si>
    <t>LiH</t>
    <phoneticPr fontId="1" type="noConversion"/>
  </si>
  <si>
    <t>FH</t>
    <phoneticPr fontId="1" type="noConversion"/>
  </si>
  <si>
    <t>CH4</t>
    <phoneticPr fontId="1" type="noConversion"/>
  </si>
  <si>
    <t>BeH2</t>
    <phoneticPr fontId="1" type="noConversion"/>
  </si>
  <si>
    <t>NH3</t>
    <phoneticPr fontId="1" type="noConversion"/>
  </si>
  <si>
    <t>BH3</t>
    <phoneticPr fontId="1" type="noConversion"/>
  </si>
  <si>
    <t>OH2</t>
    <phoneticPr fontId="1" type="noConversion"/>
  </si>
  <si>
    <t>Energy</t>
    <phoneticPr fontId="1" type="noConversion"/>
  </si>
  <si>
    <t>B3LYP</t>
    <phoneticPr fontId="1" type="noConversion"/>
  </si>
  <si>
    <t>6-31+G(d,p)</t>
    <phoneticPr fontId="1" type="noConversion"/>
  </si>
  <si>
    <t>aug-cc-pVTZ</t>
    <phoneticPr fontId="1" type="noConversion"/>
  </si>
  <si>
    <t>MP2</t>
    <phoneticPr fontId="1" type="noConversion"/>
  </si>
  <si>
    <t>(hartree)</t>
    <phoneticPr fontId="1" type="noConversion"/>
  </si>
  <si>
    <r>
      <t>XH</t>
    </r>
    <r>
      <rPr>
        <vertAlign val="subscript"/>
        <sz val="12"/>
        <color theme="1"/>
        <rFont val="新細明體"/>
        <family val="1"/>
        <charset val="136"/>
        <scheme val="minor"/>
      </rPr>
      <t>n</t>
    </r>
    <phoneticPr fontId="1" type="noConversion"/>
  </si>
  <si>
    <t>(kcal/mol)</t>
    <phoneticPr fontId="1" type="noConversion"/>
  </si>
  <si>
    <t>Exp</t>
    <phoneticPr fontId="1" type="noConversion"/>
  </si>
  <si>
    <t>0K</t>
    <phoneticPr fontId="1" type="noConversion"/>
  </si>
  <si>
    <t>Atomization Energy</t>
    <phoneticPr fontId="1" type="noConversion"/>
  </si>
  <si>
    <t>B3LYP/6-31+G(d,p)</t>
    <phoneticPr fontId="1" type="noConversion"/>
  </si>
  <si>
    <t>MP2/6-31+G(d,p)</t>
    <phoneticPr fontId="1" type="noConversion"/>
  </si>
  <si>
    <t>B3LYP/aug-cc-pVTZ</t>
    <phoneticPr fontId="1" type="noConversion"/>
  </si>
  <si>
    <t>MP2/aug-cc-pVTZ</t>
    <phoneticPr fontId="1" type="noConversion"/>
  </si>
  <si>
    <t>unit(kcal/mol)</t>
    <phoneticPr fontId="1" type="noConversion"/>
  </si>
  <si>
    <t>HF</t>
    <phoneticPr fontId="1" type="noConversion"/>
  </si>
  <si>
    <t>MAE</t>
    <phoneticPr fontId="1" type="noConversion"/>
  </si>
  <si>
    <t>RMSE</t>
    <phoneticPr fontId="1" type="noConversion"/>
  </si>
  <si>
    <r>
      <t>H</t>
    </r>
    <r>
      <rPr>
        <vertAlign val="subscript"/>
        <sz val="12"/>
        <color theme="1"/>
        <rFont val="新細明體"/>
        <family val="1"/>
        <charset val="136"/>
        <scheme val="minor"/>
      </rPr>
      <t>2</t>
    </r>
    <phoneticPr fontId="1" type="noConversion"/>
  </si>
  <si>
    <r>
      <t>BeH</t>
    </r>
    <r>
      <rPr>
        <vertAlign val="subscript"/>
        <sz val="12"/>
        <color theme="1"/>
        <rFont val="新細明體"/>
        <family val="1"/>
        <charset val="136"/>
        <scheme val="minor"/>
      </rPr>
      <t>2</t>
    </r>
    <phoneticPr fontId="1" type="noConversion"/>
  </si>
  <si>
    <r>
      <t>BH</t>
    </r>
    <r>
      <rPr>
        <vertAlign val="subscript"/>
        <sz val="12"/>
        <color theme="1"/>
        <rFont val="新細明體"/>
        <family val="1"/>
        <charset val="136"/>
        <scheme val="minor"/>
      </rPr>
      <t>3</t>
    </r>
    <phoneticPr fontId="1" type="noConversion"/>
  </si>
  <si>
    <r>
      <t>CH</t>
    </r>
    <r>
      <rPr>
        <vertAlign val="subscript"/>
        <sz val="12"/>
        <color theme="1"/>
        <rFont val="新細明體"/>
        <family val="1"/>
        <charset val="136"/>
        <scheme val="minor"/>
      </rPr>
      <t>4</t>
    </r>
    <phoneticPr fontId="1" type="noConversion"/>
  </si>
  <si>
    <r>
      <t>NH</t>
    </r>
    <r>
      <rPr>
        <vertAlign val="subscript"/>
        <sz val="12"/>
        <color theme="1"/>
        <rFont val="新細明體"/>
        <family val="1"/>
        <charset val="136"/>
        <scheme val="minor"/>
      </rPr>
      <t>3</t>
    </r>
    <phoneticPr fontId="1" type="noConversion"/>
  </si>
  <si>
    <r>
      <t>H</t>
    </r>
    <r>
      <rPr>
        <vertAlign val="subscript"/>
        <sz val="12"/>
        <color theme="1"/>
        <rFont val="新細明體"/>
        <family val="1"/>
        <charset val="136"/>
        <scheme val="minor"/>
      </rPr>
      <t>2</t>
    </r>
    <r>
      <rPr>
        <sz val="12"/>
        <color theme="1"/>
        <rFont val="新細明體"/>
        <family val="2"/>
        <charset val="136"/>
        <scheme val="minor"/>
      </rPr>
      <t>O</t>
    </r>
    <phoneticPr fontId="1" type="noConversion"/>
  </si>
  <si>
    <t>Bond angle ( degree )</t>
  </si>
  <si>
    <t>MP2/6-31+G(d,p)</t>
  </si>
  <si>
    <t>MP2/aug-cc-pVTZ</t>
  </si>
  <si>
    <t>B3LYP/6-31+G(d,p)</t>
  </si>
  <si>
    <t>B3LYP/aug-cc-pVTZ</t>
  </si>
  <si>
    <t>Exp</t>
  </si>
  <si>
    <t>-</t>
  </si>
  <si>
    <t>- </t>
  </si>
  <si>
    <t>Bond length (Å)</t>
  </si>
  <si>
    <t>Absolute error of bond length (Å)</t>
  </si>
  <si>
    <t>MAE</t>
    <phoneticPr fontId="1" type="noConversion"/>
  </si>
  <si>
    <t xml:space="preserve">Absolute error of atomization energy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</si>
</sst>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00_ "/>
  </numFmts>
  <fonts count="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vertAlign val="subscript"/>
      <sz val="12"/>
      <color theme="1"/>
      <name val="新細明體"/>
      <family val="1"/>
      <charset val="136"/>
      <scheme val="minor"/>
    </font>
    <font>
      <sz val="12"/>
      <name val="新細明體"/>
      <family val="2"/>
      <charset val="136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0" xfId="0" applyBorder="1">
      <alignment vertical="center"/>
    </xf>
    <xf numFmtId="0" fontId="0" fillId="3" borderId="5" xfId="0" applyFill="1" applyBorder="1">
      <alignment vertical="center"/>
    </xf>
    <xf numFmtId="0" fontId="0" fillId="0" borderId="5" xfId="0" applyBorder="1">
      <alignment vertical="center"/>
    </xf>
    <xf numFmtId="49" fontId="0" fillId="0" borderId="4" xfId="0" applyNumberFormat="1" applyBorder="1">
      <alignment vertical="center"/>
    </xf>
    <xf numFmtId="49" fontId="0" fillId="0" borderId="6" xfId="0" applyNumberFormat="1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3" fillId="2" borderId="0" xfId="0" applyFont="1" applyFill="1" applyBorder="1">
      <alignment vertical="center"/>
    </xf>
    <xf numFmtId="0" fontId="0" fillId="2" borderId="0" xfId="0" applyFill="1" applyBorder="1">
      <alignment vertical="center"/>
    </xf>
    <xf numFmtId="176" fontId="0" fillId="0" borderId="0" xfId="0" applyNumberFormat="1" applyBorder="1">
      <alignment vertical="center"/>
    </xf>
    <xf numFmtId="176" fontId="0" fillId="0" borderId="7" xfId="0" applyNumberFormat="1" applyBorder="1">
      <alignment vertical="center"/>
    </xf>
    <xf numFmtId="49" fontId="0" fillId="0" borderId="4" xfId="0" applyNumberFormat="1" applyFill="1" applyBorder="1">
      <alignment vertical="center"/>
    </xf>
    <xf numFmtId="49" fontId="0" fillId="0" borderId="0" xfId="0" applyNumberFormat="1" applyBorder="1">
      <alignment vertical="center"/>
    </xf>
    <xf numFmtId="176" fontId="0" fillId="0" borderId="5" xfId="0" applyNumberFormat="1" applyBorder="1">
      <alignment vertical="center"/>
    </xf>
    <xf numFmtId="176" fontId="0" fillId="0" borderId="8" xfId="0" applyNumberFormat="1" applyBorder="1">
      <alignment vertical="center"/>
    </xf>
    <xf numFmtId="0" fontId="0" fillId="0" borderId="0" xfId="0" applyFill="1" applyBorder="1">
      <alignment vertical="center"/>
    </xf>
    <xf numFmtId="0" fontId="0" fillId="2" borderId="7" xfId="0" applyFill="1" applyBorder="1">
      <alignment vertical="center"/>
    </xf>
    <xf numFmtId="176" fontId="3" fillId="0" borderId="0" xfId="0" applyNumberFormat="1" applyFont="1" applyFill="1" applyBorder="1">
      <alignment vertical="center"/>
    </xf>
    <xf numFmtId="176" fontId="0" fillId="0" borderId="0" xfId="0" applyNumberFormat="1" applyFill="1" applyBorder="1">
      <alignment vertical="center"/>
    </xf>
    <xf numFmtId="49" fontId="0" fillId="0" borderId="0" xfId="0" applyNumberFormat="1" applyFill="1" applyBorder="1">
      <alignment vertical="center"/>
    </xf>
    <xf numFmtId="49" fontId="0" fillId="6" borderId="0" xfId="0" applyNumberFormat="1" applyFill="1">
      <alignment vertical="center"/>
    </xf>
    <xf numFmtId="0" fontId="0" fillId="6" borderId="0" xfId="0" applyFill="1">
      <alignment vertical="center"/>
    </xf>
    <xf numFmtId="49" fontId="0" fillId="5" borderId="6" xfId="0" applyNumberFormat="1" applyFill="1" applyBorder="1">
      <alignment vertical="center"/>
    </xf>
    <xf numFmtId="176" fontId="0" fillId="5" borderId="7" xfId="0" applyNumberFormat="1" applyFill="1" applyBorder="1">
      <alignment vertical="center"/>
    </xf>
    <xf numFmtId="177" fontId="0" fillId="0" borderId="0" xfId="0" applyNumberFormat="1">
      <alignment vertical="center"/>
    </xf>
    <xf numFmtId="176" fontId="0" fillId="4" borderId="0" xfId="0" applyNumberFormat="1" applyFill="1" applyBorder="1">
      <alignment vertical="center"/>
    </xf>
    <xf numFmtId="0" fontId="0" fillId="0" borderId="0" xfId="0" applyAlignment="1">
      <alignment vertical="center"/>
    </xf>
    <xf numFmtId="0" fontId="0" fillId="4" borderId="6" xfId="0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49" fontId="0" fillId="0" borderId="2" xfId="0" applyNumberFormat="1" applyFill="1" applyBorder="1" applyAlignment="1">
      <alignment horizontal="center" vertical="center"/>
    </xf>
    <xf numFmtId="49" fontId="0" fillId="0" borderId="3" xfId="0" applyNumberFormat="1" applyFill="1" applyBorder="1" applyAlignment="1">
      <alignment horizontal="center" vertical="center"/>
    </xf>
    <xf numFmtId="49" fontId="0" fillId="4" borderId="1" xfId="0" applyNumberFormat="1" applyFill="1" applyBorder="1">
      <alignment vertical="center"/>
    </xf>
    <xf numFmtId="49" fontId="0" fillId="0" borderId="9" xfId="0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49" fontId="0" fillId="0" borderId="12" xfId="0" applyNumberFormat="1" applyFill="1" applyBorder="1">
      <alignment vertical="center"/>
    </xf>
    <xf numFmtId="0" fontId="0" fillId="0" borderId="13" xfId="0" applyBorder="1">
      <alignment vertical="center"/>
    </xf>
    <xf numFmtId="49" fontId="0" fillId="0" borderId="12" xfId="0" applyNumberFormat="1" applyBorder="1">
      <alignment vertical="center"/>
    </xf>
    <xf numFmtId="176" fontId="0" fillId="0" borderId="13" xfId="0" applyNumberFormat="1" applyBorder="1">
      <alignment vertical="center"/>
    </xf>
    <xf numFmtId="176" fontId="0" fillId="0" borderId="13" xfId="0" applyNumberFormat="1" applyFill="1" applyBorder="1">
      <alignment vertical="center"/>
    </xf>
    <xf numFmtId="49" fontId="0" fillId="0" borderId="14" xfId="0" applyNumberFormat="1" applyBorder="1">
      <alignment vertical="center"/>
    </xf>
    <xf numFmtId="176" fontId="0" fillId="0" borderId="15" xfId="0" applyNumberFormat="1" applyBorder="1">
      <alignment vertical="center"/>
    </xf>
    <xf numFmtId="176" fontId="0" fillId="0" borderId="16" xfId="0" applyNumberFormat="1" applyBorder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TW"/>
              <a:t>Atomization</a:t>
            </a:r>
            <a:r>
              <a:rPr lang="en-US" altLang="zh-TW" baseline="0"/>
              <a:t> Energy</a:t>
            </a:r>
            <a:endParaRPr lang="zh-TW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工作表1!$C$27</c:f>
              <c:strCache>
                <c:ptCount val="1"/>
                <c:pt idx="0">
                  <c:v>B3LYP/6-31+G(d,p)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工作表1!$A$28:$A$35</c:f>
              <c:strCache>
                <c:ptCount val="8"/>
                <c:pt idx="0">
                  <c:v>H2</c:v>
                </c:pt>
                <c:pt idx="1">
                  <c:v>LiH</c:v>
                </c:pt>
                <c:pt idx="2">
                  <c:v>BeH2</c:v>
                </c:pt>
                <c:pt idx="3">
                  <c:v>BH3</c:v>
                </c:pt>
                <c:pt idx="4">
                  <c:v>CH4</c:v>
                </c:pt>
                <c:pt idx="5">
                  <c:v>NH3</c:v>
                </c:pt>
                <c:pt idx="6">
                  <c:v>H2O</c:v>
                </c:pt>
                <c:pt idx="7">
                  <c:v>HF</c:v>
                </c:pt>
              </c:strCache>
            </c:strRef>
          </c:cat>
          <c:val>
            <c:numRef>
              <c:f>工作表1!$C$28:$C$35</c:f>
              <c:numCache>
                <c:formatCode>0.0_ </c:formatCode>
                <c:ptCount val="8"/>
                <c:pt idx="0">
                  <c:v>111.69380445630009</c:v>
                </c:pt>
                <c:pt idx="1">
                  <c:v>56.992609073249412</c:v>
                </c:pt>
                <c:pt idx="2">
                  <c:v>153.7228219925492</c:v>
                </c:pt>
                <c:pt idx="3">
                  <c:v>286.67100072335137</c:v>
                </c:pt>
                <c:pt idx="4">
                  <c:v>422.75923699214769</c:v>
                </c:pt>
                <c:pt idx="5">
                  <c:v>300.05402133175022</c:v>
                </c:pt>
                <c:pt idx="6">
                  <c:v>229.54711666270836</c:v>
                </c:pt>
                <c:pt idx="7">
                  <c:v>138.17018728789719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E1-4522-B212-3D6673722460}"/>
            </c:ext>
          </c:extLst>
        </c:ser>
        <c:ser>
          <c:idx val="1"/>
          <c:order val="1"/>
          <c:tx>
            <c:strRef>
              <c:f>工作表1!$D$27</c:f>
              <c:strCache>
                <c:ptCount val="1"/>
                <c:pt idx="0">
                  <c:v>B3LYP/aug-cc-pVTZ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工作表1!$A$28:$A$35</c:f>
              <c:strCache>
                <c:ptCount val="8"/>
                <c:pt idx="0">
                  <c:v>H2</c:v>
                </c:pt>
                <c:pt idx="1">
                  <c:v>LiH</c:v>
                </c:pt>
                <c:pt idx="2">
                  <c:v>BeH2</c:v>
                </c:pt>
                <c:pt idx="3">
                  <c:v>BH3</c:v>
                </c:pt>
                <c:pt idx="4">
                  <c:v>CH4</c:v>
                </c:pt>
                <c:pt idx="5">
                  <c:v>NH3</c:v>
                </c:pt>
                <c:pt idx="6">
                  <c:v>H2O</c:v>
                </c:pt>
                <c:pt idx="7">
                  <c:v>HF</c:v>
                </c:pt>
              </c:strCache>
            </c:strRef>
          </c:cat>
          <c:val>
            <c:numRef>
              <c:f>工作表1!$D$28:$D$35</c:f>
              <c:numCache>
                <c:formatCode>0.0_ </c:formatCode>
                <c:ptCount val="8"/>
                <c:pt idx="0">
                  <c:v>110.13042728799992</c:v>
                </c:pt>
                <c:pt idx="1">
                  <c:v>58.386997933200526</c:v>
                </c:pt>
                <c:pt idx="2">
                  <c:v>150.74786220400043</c:v>
                </c:pt>
                <c:pt idx="3">
                  <c:v>284.6778422985015</c:v>
                </c:pt>
                <c:pt idx="4">
                  <c:v>420.60957769800149</c:v>
                </c:pt>
                <c:pt idx="5">
                  <c:v>300.61783861749905</c:v>
                </c:pt>
                <c:pt idx="6">
                  <c:v>230.54510777149804</c:v>
                </c:pt>
                <c:pt idx="7">
                  <c:v>138.80823894749852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0E1-4522-B212-3D66737224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54255119"/>
        <c:axId val="1537865391"/>
      </c:barChart>
      <c:lineChart>
        <c:grouping val="standard"/>
        <c:varyColors val="0"/>
        <c:ser>
          <c:idx val="2"/>
          <c:order val="2"/>
          <c:tx>
            <c:strRef>
              <c:f>工作表1!$B$27</c:f>
              <c:strCache>
                <c:ptCount val="1"/>
                <c:pt idx="0">
                  <c:v>Exp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工作表1!$B$28:$B$35</c:f>
              <c:numCache>
                <c:formatCode>0.0_ </c:formatCode>
                <c:ptCount val="8"/>
                <c:pt idx="0">
                  <c:v>103.27437858508604</c:v>
                </c:pt>
                <c:pt idx="1">
                  <c:v>55.688336520076483</c:v>
                </c:pt>
                <c:pt idx="2">
                  <c:v>149.28298279158699</c:v>
                </c:pt>
                <c:pt idx="3">
                  <c:v>266.75430210325044</c:v>
                </c:pt>
                <c:pt idx="4">
                  <c:v>392.44741873804969</c:v>
                </c:pt>
                <c:pt idx="5">
                  <c:v>276.74474187380497</c:v>
                </c:pt>
                <c:pt idx="6">
                  <c:v>219.35946462715103</c:v>
                </c:pt>
                <c:pt idx="7">
                  <c:v>135.4206500956023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0E1-4522-B212-3D66737224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54255119"/>
        <c:axId val="1537865391"/>
      </c:lineChart>
      <c:catAx>
        <c:axId val="1354255119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TW"/>
                  <a:t>Molecule</a:t>
                </a:r>
                <a:endParaRPr lang="zh-TW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1537865391"/>
        <c:crosses val="autoZero"/>
        <c:auto val="1"/>
        <c:lblAlgn val="ctr"/>
        <c:lblOffset val="100"/>
        <c:noMultiLvlLbl val="0"/>
      </c:catAx>
      <c:valAx>
        <c:axId val="15378653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TW"/>
                  <a:t>Energy</a:t>
                </a:r>
                <a:r>
                  <a:rPr lang="en-US" altLang="zh-TW" baseline="0"/>
                  <a:t> (kcal/mol)</a:t>
                </a:r>
                <a:endParaRPr lang="zh-TW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0.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135425511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TW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TW"/>
              <a:t>Atomization</a:t>
            </a:r>
            <a:r>
              <a:rPr lang="en-US" altLang="zh-TW" baseline="0"/>
              <a:t> Energy</a:t>
            </a:r>
            <a:endParaRPr lang="zh-TW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工作表1!$E$27</c:f>
              <c:strCache>
                <c:ptCount val="1"/>
                <c:pt idx="0">
                  <c:v>MP2/6-31+G(d,p)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工作表1!$A$28:$A$35</c:f>
              <c:strCache>
                <c:ptCount val="8"/>
                <c:pt idx="0">
                  <c:v>H2</c:v>
                </c:pt>
                <c:pt idx="1">
                  <c:v>LiH</c:v>
                </c:pt>
                <c:pt idx="2">
                  <c:v>BeH2</c:v>
                </c:pt>
                <c:pt idx="3">
                  <c:v>BH3</c:v>
                </c:pt>
                <c:pt idx="4">
                  <c:v>CH4</c:v>
                </c:pt>
                <c:pt idx="5">
                  <c:v>NH3</c:v>
                </c:pt>
                <c:pt idx="6">
                  <c:v>H2O</c:v>
                </c:pt>
                <c:pt idx="7">
                  <c:v>HF</c:v>
                </c:pt>
              </c:strCache>
            </c:strRef>
          </c:cat>
          <c:val>
            <c:numRef>
              <c:f>工作表1!$E$28:$E$35</c:f>
              <c:numCache>
                <c:formatCode>0.0_ </c:formatCode>
                <c:ptCount val="8"/>
                <c:pt idx="0">
                  <c:v>101.12202640789998</c:v>
                </c:pt>
                <c:pt idx="1">
                  <c:v>45.064594742500532</c:v>
                </c:pt>
                <c:pt idx="2">
                  <c:v>138.67784247340069</c:v>
                </c:pt>
                <c:pt idx="3">
                  <c:v>269.40689660839968</c:v>
                </c:pt>
                <c:pt idx="4">
                  <c:v>399.29452325484823</c:v>
                </c:pt>
                <c:pt idx="5">
                  <c:v>274.76118416810334</c:v>
                </c:pt>
                <c:pt idx="6">
                  <c:v>220.41471990540134</c:v>
                </c:pt>
                <c:pt idx="7">
                  <c:v>137.0367168780482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51-45C1-BA1B-0F8E582839E3}"/>
            </c:ext>
          </c:extLst>
        </c:ser>
        <c:ser>
          <c:idx val="1"/>
          <c:order val="1"/>
          <c:tx>
            <c:strRef>
              <c:f>工作表1!$F$27</c:f>
              <c:strCache>
                <c:ptCount val="1"/>
                <c:pt idx="0">
                  <c:v>MP2/aug-cc-pVTZ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工作表1!$A$28:$A$35</c:f>
              <c:strCache>
                <c:ptCount val="8"/>
                <c:pt idx="0">
                  <c:v>H2</c:v>
                </c:pt>
                <c:pt idx="1">
                  <c:v>LiH</c:v>
                </c:pt>
                <c:pt idx="2">
                  <c:v>BeH2</c:v>
                </c:pt>
                <c:pt idx="3">
                  <c:v>BH3</c:v>
                </c:pt>
                <c:pt idx="4">
                  <c:v>CH4</c:v>
                </c:pt>
                <c:pt idx="5">
                  <c:v>NH3</c:v>
                </c:pt>
                <c:pt idx="6">
                  <c:v>H2O</c:v>
                </c:pt>
                <c:pt idx="7">
                  <c:v>HF</c:v>
                </c:pt>
              </c:strCache>
            </c:strRef>
          </c:cat>
          <c:val>
            <c:numRef>
              <c:f>工作表1!$F$28:$F$35</c:f>
              <c:numCache>
                <c:formatCode>0.0_ </c:formatCode>
                <c:ptCount val="8"/>
                <c:pt idx="0">
                  <c:v>103.76936348649996</c:v>
                </c:pt>
                <c:pt idx="1">
                  <c:v>51.759305345150032</c:v>
                </c:pt>
                <c:pt idx="2">
                  <c:v>146.00426688970049</c:v>
                </c:pt>
                <c:pt idx="3">
                  <c:v>275.42082215450057</c:v>
                </c:pt>
                <c:pt idx="4">
                  <c:v>411.34628245899859</c:v>
                </c:pt>
                <c:pt idx="5">
                  <c:v>290.10893702100208</c:v>
                </c:pt>
                <c:pt idx="6">
                  <c:v>232.14651201550339</c:v>
                </c:pt>
                <c:pt idx="7">
                  <c:v>143.31501217650759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51-45C1-BA1B-0F8E58283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54255119"/>
        <c:axId val="1537865391"/>
      </c:barChart>
      <c:lineChart>
        <c:grouping val="standard"/>
        <c:varyColors val="0"/>
        <c:ser>
          <c:idx val="2"/>
          <c:order val="2"/>
          <c:tx>
            <c:strRef>
              <c:f>工作表1!$B$27</c:f>
              <c:strCache>
                <c:ptCount val="1"/>
                <c:pt idx="0">
                  <c:v>Exp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工作表1!$B$28:$B$35</c:f>
              <c:numCache>
                <c:formatCode>0.0_ </c:formatCode>
                <c:ptCount val="8"/>
                <c:pt idx="0">
                  <c:v>103.27437858508604</c:v>
                </c:pt>
                <c:pt idx="1">
                  <c:v>55.688336520076483</c:v>
                </c:pt>
                <c:pt idx="2">
                  <c:v>149.28298279158699</c:v>
                </c:pt>
                <c:pt idx="3">
                  <c:v>266.75430210325044</c:v>
                </c:pt>
                <c:pt idx="4">
                  <c:v>392.44741873804969</c:v>
                </c:pt>
                <c:pt idx="5">
                  <c:v>276.74474187380497</c:v>
                </c:pt>
                <c:pt idx="6">
                  <c:v>219.35946462715103</c:v>
                </c:pt>
                <c:pt idx="7">
                  <c:v>135.4206500956023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51-45C1-BA1B-0F8E58283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54255119"/>
        <c:axId val="1537865391"/>
      </c:lineChart>
      <c:catAx>
        <c:axId val="1354255119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TW"/>
                  <a:t>Molecule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1537865391"/>
        <c:crosses val="autoZero"/>
        <c:auto val="1"/>
        <c:lblAlgn val="ctr"/>
        <c:lblOffset val="100"/>
        <c:noMultiLvlLbl val="0"/>
      </c:catAx>
      <c:valAx>
        <c:axId val="15378653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TW"/>
                  <a:t>Energy</a:t>
                </a:r>
                <a:r>
                  <a:rPr lang="en-US" altLang="zh-TW" baseline="0"/>
                  <a:t> (kcal/mol)</a:t>
                </a:r>
                <a:endParaRPr lang="zh-TW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0.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135425511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TW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TW"/>
              <a:t>Absolute</a:t>
            </a:r>
            <a:r>
              <a:rPr lang="en-US" altLang="zh-TW" baseline="0"/>
              <a:t> Error</a:t>
            </a:r>
            <a:endParaRPr lang="zh-TW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工作表1!$B$38</c:f>
              <c:strCache>
                <c:ptCount val="1"/>
                <c:pt idx="0">
                  <c:v>B3LYP/6-31+G(d,p)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工作表1!$A$39:$A$46</c:f>
              <c:strCache>
                <c:ptCount val="8"/>
                <c:pt idx="0">
                  <c:v>H2</c:v>
                </c:pt>
                <c:pt idx="1">
                  <c:v>LiH</c:v>
                </c:pt>
                <c:pt idx="2">
                  <c:v>BeH2</c:v>
                </c:pt>
                <c:pt idx="3">
                  <c:v>BH3</c:v>
                </c:pt>
                <c:pt idx="4">
                  <c:v>CH4</c:v>
                </c:pt>
                <c:pt idx="5">
                  <c:v>NH3</c:v>
                </c:pt>
                <c:pt idx="6">
                  <c:v>H2O</c:v>
                </c:pt>
                <c:pt idx="7">
                  <c:v>HF</c:v>
                </c:pt>
              </c:strCache>
            </c:strRef>
          </c:cat>
          <c:val>
            <c:numRef>
              <c:f>工作表1!$B$39:$B$46</c:f>
              <c:numCache>
                <c:formatCode>0.0_ </c:formatCode>
                <c:ptCount val="8"/>
                <c:pt idx="0">
                  <c:v>-8.4194258712140453</c:v>
                </c:pt>
                <c:pt idx="1">
                  <c:v>-1.3042725531729289</c:v>
                </c:pt>
                <c:pt idx="2">
                  <c:v>-4.4398392009622114</c:v>
                </c:pt>
                <c:pt idx="3">
                  <c:v>-19.916698620100931</c:v>
                </c:pt>
                <c:pt idx="4">
                  <c:v>-30.311818254098</c:v>
                </c:pt>
                <c:pt idx="5">
                  <c:v>-23.309279457945252</c:v>
                </c:pt>
                <c:pt idx="6">
                  <c:v>-10.187652035557335</c:v>
                </c:pt>
                <c:pt idx="7">
                  <c:v>-2.7495371922948948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3B-427C-9A38-0D4291CF9CEC}"/>
            </c:ext>
          </c:extLst>
        </c:ser>
        <c:ser>
          <c:idx val="1"/>
          <c:order val="1"/>
          <c:tx>
            <c:strRef>
              <c:f>工作表1!$C$38</c:f>
              <c:strCache>
                <c:ptCount val="1"/>
                <c:pt idx="0">
                  <c:v>B3LYP/aug-cc-pVTZ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工作表1!$A$39:$A$46</c:f>
              <c:strCache>
                <c:ptCount val="8"/>
                <c:pt idx="0">
                  <c:v>H2</c:v>
                </c:pt>
                <c:pt idx="1">
                  <c:v>LiH</c:v>
                </c:pt>
                <c:pt idx="2">
                  <c:v>BeH2</c:v>
                </c:pt>
                <c:pt idx="3">
                  <c:v>BH3</c:v>
                </c:pt>
                <c:pt idx="4">
                  <c:v>CH4</c:v>
                </c:pt>
                <c:pt idx="5">
                  <c:v>NH3</c:v>
                </c:pt>
                <c:pt idx="6">
                  <c:v>H2O</c:v>
                </c:pt>
                <c:pt idx="7">
                  <c:v>HF</c:v>
                </c:pt>
              </c:strCache>
            </c:strRef>
          </c:cat>
          <c:val>
            <c:numRef>
              <c:f>工作表1!$C$39:$C$46</c:f>
              <c:numCache>
                <c:formatCode>0.0_ </c:formatCode>
                <c:ptCount val="8"/>
                <c:pt idx="0">
                  <c:v>-6.8560487029138812</c:v>
                </c:pt>
                <c:pt idx="1">
                  <c:v>-2.698661413124043</c:v>
                </c:pt>
                <c:pt idx="2">
                  <c:v>-1.4648794124134383</c:v>
                </c:pt>
                <c:pt idx="3">
                  <c:v>-17.923540195251064</c:v>
                </c:pt>
                <c:pt idx="4">
                  <c:v>-28.162158959951796</c:v>
                </c:pt>
                <c:pt idx="5">
                  <c:v>-23.873096743694077</c:v>
                </c:pt>
                <c:pt idx="6">
                  <c:v>-11.185643144347011</c:v>
                </c:pt>
                <c:pt idx="7">
                  <c:v>-3.3875888518962256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3B-427C-9A38-0D4291CF9CEC}"/>
            </c:ext>
          </c:extLst>
        </c:ser>
        <c:ser>
          <c:idx val="2"/>
          <c:order val="2"/>
          <c:tx>
            <c:strRef>
              <c:f>工作表1!$D$38</c:f>
              <c:strCache>
                <c:ptCount val="1"/>
                <c:pt idx="0">
                  <c:v>MP2/6-31+G(d,p)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工作表1!$A$39:$A$46</c:f>
              <c:strCache>
                <c:ptCount val="8"/>
                <c:pt idx="0">
                  <c:v>H2</c:v>
                </c:pt>
                <c:pt idx="1">
                  <c:v>LiH</c:v>
                </c:pt>
                <c:pt idx="2">
                  <c:v>BeH2</c:v>
                </c:pt>
                <c:pt idx="3">
                  <c:v>BH3</c:v>
                </c:pt>
                <c:pt idx="4">
                  <c:v>CH4</c:v>
                </c:pt>
                <c:pt idx="5">
                  <c:v>NH3</c:v>
                </c:pt>
                <c:pt idx="6">
                  <c:v>H2O</c:v>
                </c:pt>
                <c:pt idx="7">
                  <c:v>HF</c:v>
                </c:pt>
              </c:strCache>
            </c:strRef>
          </c:cat>
          <c:val>
            <c:numRef>
              <c:f>工作表1!$D$39:$D$46</c:f>
              <c:numCache>
                <c:formatCode>0.0_ </c:formatCode>
                <c:ptCount val="8"/>
                <c:pt idx="0">
                  <c:v>2.1523521771860601</c:v>
                </c:pt>
                <c:pt idx="1">
                  <c:v>10.623741777575951</c:v>
                </c:pt>
                <c:pt idx="2">
                  <c:v>10.605140318186301</c:v>
                </c:pt>
                <c:pt idx="3">
                  <c:v>-2.6525945051492386</c:v>
                </c:pt>
                <c:pt idx="4">
                  <c:v>-6.847104516798538</c:v>
                </c:pt>
                <c:pt idx="5">
                  <c:v>1.983557705701628</c:v>
                </c:pt>
                <c:pt idx="6">
                  <c:v>-1.0552552782503142</c:v>
                </c:pt>
                <c:pt idx="7">
                  <c:v>-1.6160667824458983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43B-427C-9A38-0D4291CF9CEC}"/>
            </c:ext>
          </c:extLst>
        </c:ser>
        <c:ser>
          <c:idx val="3"/>
          <c:order val="3"/>
          <c:tx>
            <c:strRef>
              <c:f>工作表1!$E$38</c:f>
              <c:strCache>
                <c:ptCount val="1"/>
                <c:pt idx="0">
                  <c:v>MP2/aug-cc-pVTZ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工作表1!$A$39:$A$46</c:f>
              <c:strCache>
                <c:ptCount val="8"/>
                <c:pt idx="0">
                  <c:v>H2</c:v>
                </c:pt>
                <c:pt idx="1">
                  <c:v>LiH</c:v>
                </c:pt>
                <c:pt idx="2">
                  <c:v>BeH2</c:v>
                </c:pt>
                <c:pt idx="3">
                  <c:v>BH3</c:v>
                </c:pt>
                <c:pt idx="4">
                  <c:v>CH4</c:v>
                </c:pt>
                <c:pt idx="5">
                  <c:v>NH3</c:v>
                </c:pt>
                <c:pt idx="6">
                  <c:v>H2O</c:v>
                </c:pt>
                <c:pt idx="7">
                  <c:v>HF</c:v>
                </c:pt>
              </c:strCache>
            </c:strRef>
          </c:cat>
          <c:val>
            <c:numRef>
              <c:f>工作表1!$E$39:$E$46</c:f>
              <c:numCache>
                <c:formatCode>0.0_ </c:formatCode>
                <c:ptCount val="8"/>
                <c:pt idx="0">
                  <c:v>-0.49498490141391471</c:v>
                </c:pt>
                <c:pt idx="1">
                  <c:v>3.9290311749264504</c:v>
                </c:pt>
                <c:pt idx="2">
                  <c:v>3.2787159018864998</c:v>
                </c:pt>
                <c:pt idx="3">
                  <c:v>-8.6665200512501315</c:v>
                </c:pt>
                <c:pt idx="4">
                  <c:v>-18.898863720948896</c:v>
                </c:pt>
                <c:pt idx="5">
                  <c:v>-13.364195147197108</c:v>
                </c:pt>
                <c:pt idx="6">
                  <c:v>-12.787047388352363</c:v>
                </c:pt>
                <c:pt idx="7">
                  <c:v>-7.8943620809052959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43B-427C-9A38-0D4291CF9C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58862431"/>
        <c:axId val="1352514223"/>
      </c:barChart>
      <c:catAx>
        <c:axId val="165886243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TW"/>
                  <a:t>Molecule</a:t>
                </a:r>
                <a:endParaRPr lang="zh-TW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1352514223"/>
        <c:crossesAt val="0"/>
        <c:auto val="1"/>
        <c:lblAlgn val="ctr"/>
        <c:lblOffset val="100"/>
        <c:tickLblSkip val="1"/>
        <c:noMultiLvlLbl val="0"/>
      </c:catAx>
      <c:valAx>
        <c:axId val="13525142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t" anchorCtr="0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TW"/>
                  <a:t>Energy</a:t>
                </a:r>
                <a:r>
                  <a:rPr lang="en-US" altLang="zh-TW" baseline="0"/>
                  <a:t> (kcal/mol)</a:t>
                </a:r>
                <a:endParaRPr lang="zh-TW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t" anchorCtr="0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0.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1658862431"/>
        <c:crossesAt val="1"/>
        <c:crossBetween val="between"/>
      </c:valAx>
      <c:spPr>
        <a:noFill/>
        <a:ln>
          <a:noFill/>
        </a:ln>
        <a:effectLst/>
      </c:spPr>
    </c:plotArea>
    <c:legend>
      <c:legendPos val="tr"/>
      <c:layout>
        <c:manualLayout>
          <c:xMode val="edge"/>
          <c:yMode val="edge"/>
          <c:x val="0.72555171246108918"/>
          <c:y val="5.7927839057997097E-3"/>
          <c:w val="0.23992642260160643"/>
          <c:h val="0.31227690434758537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TW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25</xdr:row>
      <xdr:rowOff>0</xdr:rowOff>
    </xdr:from>
    <xdr:to>
      <xdr:col>13</xdr:col>
      <xdr:colOff>186267</xdr:colOff>
      <xdr:row>38</xdr:row>
      <xdr:rowOff>101600</xdr:rowOff>
    </xdr:to>
    <xdr:graphicFrame macro="">
      <xdr:nvGraphicFramePr>
        <xdr:cNvPr id="3" name="圖表 2">
          <a:extLst>
            <a:ext uri="{FF2B5EF4-FFF2-40B4-BE49-F238E27FC236}">
              <a16:creationId xmlns:a16="http://schemas.microsoft.com/office/drawing/2014/main" id="{F407CE9C-7217-4B04-88CB-6E9938BDEA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1246907</xdr:colOff>
      <xdr:row>25</xdr:row>
      <xdr:rowOff>0</xdr:rowOff>
    </xdr:from>
    <xdr:to>
      <xdr:col>25</xdr:col>
      <xdr:colOff>96981</xdr:colOff>
      <xdr:row>40</xdr:row>
      <xdr:rowOff>55418</xdr:rowOff>
    </xdr:to>
    <xdr:graphicFrame macro="">
      <xdr:nvGraphicFramePr>
        <xdr:cNvPr id="4" name="圖表 3">
          <a:extLst>
            <a:ext uri="{FF2B5EF4-FFF2-40B4-BE49-F238E27FC236}">
              <a16:creationId xmlns:a16="http://schemas.microsoft.com/office/drawing/2014/main" id="{E9BAEE61-3921-4868-96F0-3926666B8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40</xdr:row>
      <xdr:rowOff>0</xdr:rowOff>
    </xdr:from>
    <xdr:to>
      <xdr:col>13</xdr:col>
      <xdr:colOff>185058</xdr:colOff>
      <xdr:row>52</xdr:row>
      <xdr:rowOff>43543</xdr:rowOff>
    </xdr:to>
    <xdr:graphicFrame macro="">
      <xdr:nvGraphicFramePr>
        <xdr:cNvPr id="8" name="圖表 7">
          <a:extLst>
            <a:ext uri="{FF2B5EF4-FFF2-40B4-BE49-F238E27FC236}">
              <a16:creationId xmlns:a16="http://schemas.microsoft.com/office/drawing/2014/main" id="{77A74206-849C-4298-ADAC-2AF0860950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075E6-2258-40EA-A7BF-D95770574D11}">
  <dimension ref="A1:X72"/>
  <sheetViews>
    <sheetView tabSelected="1" topLeftCell="A28" zoomScale="55" zoomScaleNormal="55" workbookViewId="0">
      <selection activeCell="H61" sqref="H61:L71"/>
    </sheetView>
  </sheetViews>
  <sheetFormatPr defaultRowHeight="16.2" x14ac:dyDescent="0.3"/>
  <cols>
    <col min="1" max="1" width="18" customWidth="1"/>
    <col min="2" max="2" width="10" customWidth="1"/>
    <col min="3" max="3" width="19.6640625" customWidth="1"/>
    <col min="4" max="4" width="19.21875" customWidth="1"/>
    <col min="5" max="5" width="16.33203125" customWidth="1"/>
    <col min="6" max="6" width="17.109375" customWidth="1"/>
    <col min="7" max="7" width="11.109375" customWidth="1"/>
    <col min="9" max="9" width="19.109375" customWidth="1"/>
    <col min="10" max="10" width="19.77734375" customWidth="1"/>
    <col min="11" max="11" width="16.44140625" customWidth="1"/>
    <col min="12" max="12" width="17" customWidth="1"/>
    <col min="13" max="13" width="16.109375" customWidth="1"/>
    <col min="14" max="14" width="18.21875" customWidth="1"/>
    <col min="15" max="15" width="12" customWidth="1"/>
    <col min="16" max="16" width="11.88671875" customWidth="1"/>
    <col min="17" max="17" width="12.44140625" customWidth="1"/>
  </cols>
  <sheetData>
    <row r="1" spans="1:19" x14ac:dyDescent="0.3">
      <c r="A1" s="2" t="s">
        <v>13</v>
      </c>
      <c r="B1" s="3"/>
      <c r="C1" s="3"/>
      <c r="D1" s="3"/>
      <c r="E1" s="3"/>
      <c r="F1" s="3"/>
      <c r="G1" s="3"/>
      <c r="H1" s="3"/>
      <c r="I1" s="4"/>
      <c r="K1" s="2" t="s">
        <v>13</v>
      </c>
      <c r="L1" s="3"/>
      <c r="M1" s="3"/>
      <c r="N1" s="3"/>
      <c r="O1" s="3"/>
      <c r="P1" s="3"/>
      <c r="Q1" s="3"/>
      <c r="R1" s="3"/>
      <c r="S1" s="4"/>
    </row>
    <row r="2" spans="1:19" x14ac:dyDescent="0.3">
      <c r="A2" s="5" t="s">
        <v>14</v>
      </c>
      <c r="B2" s="6"/>
      <c r="C2" s="6"/>
      <c r="D2" s="6" t="s">
        <v>19</v>
      </c>
      <c r="E2" s="6"/>
      <c r="F2" s="6" t="s">
        <v>17</v>
      </c>
      <c r="G2" s="6"/>
      <c r="H2" s="6"/>
      <c r="I2" s="7" t="s">
        <v>21</v>
      </c>
      <c r="K2" s="5" t="s">
        <v>15</v>
      </c>
      <c r="L2" s="6"/>
      <c r="M2" s="6"/>
      <c r="N2" s="6" t="s">
        <v>19</v>
      </c>
      <c r="O2" s="6"/>
      <c r="P2" s="6" t="s">
        <v>17</v>
      </c>
      <c r="Q2" s="6"/>
      <c r="R2" s="6"/>
      <c r="S2" s="8"/>
    </row>
    <row r="3" spans="1:19" ht="19.8" x14ac:dyDescent="0.3">
      <c r="A3" s="5"/>
      <c r="B3" s="6" t="s">
        <v>3</v>
      </c>
      <c r="C3" s="6" t="s">
        <v>2</v>
      </c>
      <c r="D3" s="14" t="s">
        <v>12</v>
      </c>
      <c r="E3" s="14" t="s">
        <v>20</v>
      </c>
      <c r="F3" s="6" t="s">
        <v>18</v>
      </c>
      <c r="G3" s="6" t="s">
        <v>0</v>
      </c>
      <c r="H3" s="6" t="s">
        <v>1</v>
      </c>
      <c r="I3" s="8" t="s">
        <v>20</v>
      </c>
      <c r="K3" s="5"/>
      <c r="L3" s="6" t="s">
        <v>3</v>
      </c>
      <c r="M3" s="6" t="s">
        <v>2</v>
      </c>
      <c r="N3" s="14" t="s">
        <v>22</v>
      </c>
      <c r="O3" s="14" t="s">
        <v>20</v>
      </c>
      <c r="P3" s="6" t="s">
        <v>18</v>
      </c>
      <c r="Q3" s="6" t="s">
        <v>0</v>
      </c>
      <c r="R3" s="6" t="s">
        <v>1</v>
      </c>
      <c r="S3" s="8" t="s">
        <v>20</v>
      </c>
    </row>
    <row r="4" spans="1:19" x14ac:dyDescent="0.3">
      <c r="A4" s="9" t="s">
        <v>4</v>
      </c>
      <c r="B4" s="6">
        <v>0.74199999999999999</v>
      </c>
      <c r="C4" s="6">
        <v>180</v>
      </c>
      <c r="D4" s="14">
        <f>((G4+H4)-F4)*627.5095</f>
        <v>111.69380445630009</v>
      </c>
      <c r="E4" s="14">
        <f t="shared" ref="E4:E11" si="0">I4/4.184</f>
        <v>103.27437858508604</v>
      </c>
      <c r="F4" s="6">
        <v>-1.1785410000000001</v>
      </c>
      <c r="G4" s="6">
        <v>-0.50027279999999996</v>
      </c>
      <c r="H4" s="6">
        <v>-0.50027279999999996</v>
      </c>
      <c r="I4" s="8">
        <v>432.1</v>
      </c>
      <c r="K4" s="9" t="s">
        <v>4</v>
      </c>
      <c r="L4" s="6">
        <v>0.74199999999999999</v>
      </c>
      <c r="M4" s="6">
        <v>180</v>
      </c>
      <c r="N4" s="14">
        <f>((R4+Q4)-P4)*627.5095</f>
        <v>110.13042728799992</v>
      </c>
      <c r="O4" s="14">
        <f t="shared" ref="O4:O11" si="1">S4/4.184</f>
        <v>103.27437858508604</v>
      </c>
      <c r="P4" s="6">
        <v>-1.180024</v>
      </c>
      <c r="Q4" s="6">
        <v>-0.50226000000000004</v>
      </c>
      <c r="R4" s="6">
        <v>-0.50226000000000004</v>
      </c>
      <c r="S4" s="8">
        <v>432.1</v>
      </c>
    </row>
    <row r="5" spans="1:19" x14ac:dyDescent="0.3">
      <c r="A5" s="9" t="s">
        <v>5</v>
      </c>
      <c r="B5" s="6">
        <v>1.665</v>
      </c>
      <c r="C5" s="6">
        <v>180</v>
      </c>
      <c r="D5" s="14">
        <f>((G5+H5)-F5)*627.5095</f>
        <v>56.992609073249412</v>
      </c>
      <c r="E5" s="14">
        <f t="shared" si="0"/>
        <v>55.688336520076483</v>
      </c>
      <c r="F5" s="6">
        <v>-8.0822979999999998</v>
      </c>
      <c r="G5" s="6">
        <v>-7.4912017000000004</v>
      </c>
      <c r="H5" s="6">
        <v>-0.50027279999999996</v>
      </c>
      <c r="I5" s="8">
        <v>233</v>
      </c>
      <c r="K5" s="9" t="s">
        <v>5</v>
      </c>
      <c r="L5" s="6">
        <v>1.665</v>
      </c>
      <c r="M5" s="6">
        <v>180</v>
      </c>
      <c r="N5" s="13">
        <f>((R5+Q5)-P5)*627.5095</f>
        <v>58.386997933200526</v>
      </c>
      <c r="O5" s="14">
        <f t="shared" si="1"/>
        <v>55.688336520076483</v>
      </c>
      <c r="P5" s="21">
        <v>-8.0873600000000003</v>
      </c>
      <c r="Q5" s="21">
        <f>-7.4920544</f>
        <v>-7.4920543999999998</v>
      </c>
      <c r="R5" s="6">
        <v>-0.50226000000000004</v>
      </c>
      <c r="S5" s="8">
        <v>233</v>
      </c>
    </row>
    <row r="6" spans="1:19" x14ac:dyDescent="0.3">
      <c r="A6" s="9" t="s">
        <v>8</v>
      </c>
      <c r="B6" s="6">
        <v>1.41</v>
      </c>
      <c r="C6" s="6">
        <v>180</v>
      </c>
      <c r="D6" s="14">
        <f>((G6+H6*2)-F6)*627.5095</f>
        <v>153.7228219925492</v>
      </c>
      <c r="E6" s="14">
        <f t="shared" si="0"/>
        <v>149.28298279158699</v>
      </c>
      <c r="F6" s="6">
        <v>-15.916264</v>
      </c>
      <c r="G6" s="6">
        <v>-14.670745500000001</v>
      </c>
      <c r="H6" s="6">
        <v>-0.50027279999999996</v>
      </c>
      <c r="I6" s="8">
        <v>624.6</v>
      </c>
      <c r="K6" s="9" t="s">
        <v>8</v>
      </c>
      <c r="L6" s="6">
        <v>1.41</v>
      </c>
      <c r="M6" s="6">
        <v>180</v>
      </c>
      <c r="N6" s="14">
        <f>((R6*2+Q6)-P6)*627.5095</f>
        <v>150.74786220400043</v>
      </c>
      <c r="O6" s="14">
        <f t="shared" si="1"/>
        <v>149.28298279158699</v>
      </c>
      <c r="P6" s="21">
        <v>-15.917199999999999</v>
      </c>
      <c r="Q6" s="21">
        <v>-14.672447999999999</v>
      </c>
      <c r="R6" s="6">
        <v>-0.50226000000000004</v>
      </c>
      <c r="S6" s="8">
        <v>624.6</v>
      </c>
    </row>
    <row r="7" spans="1:19" x14ac:dyDescent="0.3">
      <c r="A7" s="9" t="s">
        <v>10</v>
      </c>
      <c r="B7" s="6">
        <v>1.194</v>
      </c>
      <c r="C7" s="6">
        <v>120</v>
      </c>
      <c r="D7" s="14">
        <f>((G7+H7*3)-F7)*627.5095</f>
        <v>286.67100072335137</v>
      </c>
      <c r="E7" s="14">
        <f t="shared" si="0"/>
        <v>266.75430210325044</v>
      </c>
      <c r="F7" s="6">
        <v>-26.617222000000002</v>
      </c>
      <c r="G7" s="6">
        <v>-24.6595643</v>
      </c>
      <c r="H7" s="6">
        <v>-0.50027279999999996</v>
      </c>
      <c r="I7" s="8">
        <v>1116.0999999999999</v>
      </c>
      <c r="K7" s="9" t="s">
        <v>10</v>
      </c>
      <c r="L7" s="6">
        <v>1.194</v>
      </c>
      <c r="M7" s="6">
        <v>120</v>
      </c>
      <c r="N7" s="14">
        <f>((R7*3+Q7)-P7)*627.5095</f>
        <v>284.6778422985015</v>
      </c>
      <c r="O7" s="14">
        <f t="shared" si="1"/>
        <v>266.75430210325044</v>
      </c>
      <c r="P7" s="6">
        <v>-26.62433</v>
      </c>
      <c r="Q7" s="6">
        <v>-24.663886999999999</v>
      </c>
      <c r="R7" s="6">
        <v>-0.50226000000000004</v>
      </c>
      <c r="S7" s="8">
        <v>1116.0999999999999</v>
      </c>
    </row>
    <row r="8" spans="1:19" x14ac:dyDescent="0.3">
      <c r="A8" s="9" t="s">
        <v>7</v>
      </c>
      <c r="B8" s="6">
        <v>1.0920000000000001</v>
      </c>
      <c r="C8" s="6">
        <v>109.47</v>
      </c>
      <c r="D8" s="14">
        <f>((G8+H8*4)-F8)*627.5095</f>
        <v>422.75923699214769</v>
      </c>
      <c r="E8" s="14">
        <f t="shared" si="0"/>
        <v>392.44741873804969</v>
      </c>
      <c r="F8" s="6">
        <v>-40.526134999999996</v>
      </c>
      <c r="G8" s="6">
        <v>-37.851334100000003</v>
      </c>
      <c r="H8" s="6">
        <v>-0.50027279999999996</v>
      </c>
      <c r="I8" s="8">
        <v>1642</v>
      </c>
      <c r="K8" s="9" t="s">
        <v>7</v>
      </c>
      <c r="L8" s="6">
        <v>1.0920000000000001</v>
      </c>
      <c r="M8" s="6">
        <v>109.47</v>
      </c>
      <c r="N8" s="14">
        <f>((R8*4+Q8)-P8)*627.5095</f>
        <v>420.60957769800149</v>
      </c>
      <c r="O8" s="14">
        <f t="shared" si="1"/>
        <v>392.44741873804969</v>
      </c>
      <c r="P8" s="6">
        <v>-40.538384999999998</v>
      </c>
      <c r="Q8" s="6">
        <v>-37.859060999999997</v>
      </c>
      <c r="R8" s="6">
        <v>-0.50226000000000004</v>
      </c>
      <c r="S8" s="8">
        <v>1642</v>
      </c>
    </row>
    <row r="9" spans="1:19" x14ac:dyDescent="0.3">
      <c r="A9" s="9" t="s">
        <v>9</v>
      </c>
      <c r="B9" s="6">
        <v>1.0189999999999999</v>
      </c>
      <c r="C9" s="6">
        <v>106</v>
      </c>
      <c r="D9" s="14">
        <f>((G9+H9*3)-F9)*627.5095</f>
        <v>300.05402133175022</v>
      </c>
      <c r="E9" s="14">
        <f t="shared" si="0"/>
        <v>276.74474187380497</v>
      </c>
      <c r="F9" s="6">
        <v>-56.566758999999998</v>
      </c>
      <c r="G9" s="6">
        <v>-54.587774099999997</v>
      </c>
      <c r="H9" s="6">
        <v>-0.50027279999999996</v>
      </c>
      <c r="I9" s="8">
        <v>1157.9000000000001</v>
      </c>
      <c r="K9" s="9" t="s">
        <v>9</v>
      </c>
      <c r="L9" s="6">
        <v>1.0189999999999999</v>
      </c>
      <c r="M9" s="6">
        <v>106</v>
      </c>
      <c r="N9" s="14">
        <f>((R9*3+Q9)-P9)*627.5095</f>
        <v>300.61783861749905</v>
      </c>
      <c r="O9" s="14">
        <f t="shared" si="1"/>
        <v>276.74474187380497</v>
      </c>
      <c r="P9" s="6">
        <v>-56.588735</v>
      </c>
      <c r="Q9" s="6">
        <v>-54.602890000000002</v>
      </c>
      <c r="R9" s="6">
        <v>-0.50226000000000004</v>
      </c>
      <c r="S9" s="8">
        <v>1157.9000000000001</v>
      </c>
    </row>
    <row r="10" spans="1:19" x14ac:dyDescent="0.3">
      <c r="A10" s="9" t="s">
        <v>11</v>
      </c>
      <c r="B10" s="6">
        <v>0.96899999999999997</v>
      </c>
      <c r="C10" s="6">
        <v>103.98</v>
      </c>
      <c r="D10" s="14">
        <f>((G10+H10*2)-F10)*627.5095</f>
        <v>229.54711666270836</v>
      </c>
      <c r="E10" s="14">
        <f t="shared" si="0"/>
        <v>219.35946462715103</v>
      </c>
      <c r="F10" s="6">
        <v>-76.433957000000007</v>
      </c>
      <c r="G10" s="6">
        <v>-75.067604799999998</v>
      </c>
      <c r="H10" s="6">
        <v>-0.50027279999999996</v>
      </c>
      <c r="I10" s="8">
        <v>917.8</v>
      </c>
      <c r="K10" s="9" t="s">
        <v>11</v>
      </c>
      <c r="L10" s="6">
        <v>0.96899999999999997</v>
      </c>
      <c r="M10" s="6">
        <v>103.98</v>
      </c>
      <c r="N10" s="14">
        <f>((R10*2+Q10)-P10)*627.5095</f>
        <v>230.54510777149804</v>
      </c>
      <c r="O10" s="14">
        <f t="shared" si="1"/>
        <v>219.35946462715103</v>
      </c>
      <c r="P10" s="6">
        <v>-76.466088999999997</v>
      </c>
      <c r="Q10" s="6">
        <v>-75.094172</v>
      </c>
      <c r="R10" s="6">
        <v>-0.50226000000000004</v>
      </c>
      <c r="S10" s="8">
        <v>917.8</v>
      </c>
    </row>
    <row r="11" spans="1:19" x14ac:dyDescent="0.3">
      <c r="A11" s="10" t="s">
        <v>6</v>
      </c>
      <c r="B11" s="11">
        <v>0.94499999999999995</v>
      </c>
      <c r="C11" s="11">
        <v>180</v>
      </c>
      <c r="D11" s="22">
        <f>((G11+H11)-F11)*627.5095</f>
        <v>138.17018728789719</v>
      </c>
      <c r="E11" s="22">
        <f t="shared" si="0"/>
        <v>135.4206500956023</v>
      </c>
      <c r="F11" s="11">
        <v>-100.45105599999999</v>
      </c>
      <c r="G11" s="11">
        <v>-99.730594999999994</v>
      </c>
      <c r="H11" s="11">
        <v>-0.50027279999999996</v>
      </c>
      <c r="I11" s="12">
        <v>566.6</v>
      </c>
      <c r="K11" s="10" t="s">
        <v>6</v>
      </c>
      <c r="L11" s="11">
        <v>0.94499999999999995</v>
      </c>
      <c r="M11" s="11">
        <v>180</v>
      </c>
      <c r="N11" s="22">
        <f>((R11+Q11)-P11)*627.5095</f>
        <v>138.80823894749852</v>
      </c>
      <c r="O11" s="22">
        <f t="shared" si="1"/>
        <v>135.4206500956023</v>
      </c>
      <c r="P11" s="11">
        <v>-100.489605</v>
      </c>
      <c r="Q11" s="11">
        <v>-99.766139999999993</v>
      </c>
      <c r="R11" s="11">
        <v>-0.50226000000000004</v>
      </c>
      <c r="S11" s="12">
        <v>566.6</v>
      </c>
    </row>
    <row r="12" spans="1:19" x14ac:dyDescent="0.3">
      <c r="A12" s="1"/>
    </row>
    <row r="13" spans="1:19" x14ac:dyDescent="0.3">
      <c r="A13" s="2" t="s">
        <v>16</v>
      </c>
      <c r="B13" s="3"/>
      <c r="C13" s="3"/>
      <c r="D13" s="3"/>
      <c r="E13" s="3"/>
      <c r="F13" s="3"/>
      <c r="G13" s="3"/>
      <c r="H13" s="3"/>
      <c r="I13" s="4"/>
      <c r="K13" s="2" t="s">
        <v>16</v>
      </c>
      <c r="L13" s="3"/>
      <c r="M13" s="3"/>
      <c r="N13" s="3"/>
      <c r="O13" s="3"/>
      <c r="P13" s="3"/>
      <c r="Q13" s="3"/>
      <c r="R13" s="3"/>
      <c r="S13" s="4"/>
    </row>
    <row r="14" spans="1:19" x14ac:dyDescent="0.3">
      <c r="A14" s="5" t="s">
        <v>14</v>
      </c>
      <c r="B14" s="6"/>
      <c r="C14" s="6"/>
      <c r="D14" s="6" t="s">
        <v>19</v>
      </c>
      <c r="E14" s="6"/>
      <c r="F14" s="6" t="s">
        <v>17</v>
      </c>
      <c r="G14" s="6"/>
      <c r="H14" s="6"/>
      <c r="I14" s="8"/>
      <c r="K14" s="5" t="s">
        <v>15</v>
      </c>
      <c r="L14" s="6"/>
      <c r="M14" s="6"/>
      <c r="N14" s="6" t="s">
        <v>19</v>
      </c>
      <c r="O14" s="6"/>
      <c r="P14" s="6" t="s">
        <v>17</v>
      </c>
      <c r="Q14" s="6"/>
      <c r="R14" s="6"/>
      <c r="S14" s="8"/>
    </row>
    <row r="15" spans="1:19" ht="19.8" x14ac:dyDescent="0.3">
      <c r="A15" s="5"/>
      <c r="B15" s="6" t="s">
        <v>3</v>
      </c>
      <c r="C15" s="6" t="s">
        <v>2</v>
      </c>
      <c r="D15" s="14" t="s">
        <v>12</v>
      </c>
      <c r="E15" s="14" t="s">
        <v>20</v>
      </c>
      <c r="F15" s="6" t="s">
        <v>18</v>
      </c>
      <c r="G15" s="6" t="s">
        <v>0</v>
      </c>
      <c r="H15" s="6" t="s">
        <v>1</v>
      </c>
      <c r="I15" s="8" t="s">
        <v>20</v>
      </c>
      <c r="K15" s="5"/>
      <c r="L15" s="6" t="s">
        <v>3</v>
      </c>
      <c r="M15" s="6" t="s">
        <v>2</v>
      </c>
      <c r="N15" s="14" t="s">
        <v>22</v>
      </c>
      <c r="O15" s="14" t="s">
        <v>20</v>
      </c>
      <c r="P15" s="6" t="s">
        <v>18</v>
      </c>
      <c r="Q15" s="6" t="s">
        <v>0</v>
      </c>
      <c r="R15" s="6" t="s">
        <v>1</v>
      </c>
      <c r="S15" s="8" t="s">
        <v>20</v>
      </c>
    </row>
    <row r="16" spans="1:19" x14ac:dyDescent="0.3">
      <c r="A16" s="9" t="s">
        <v>4</v>
      </c>
      <c r="B16" s="6">
        <v>0.74199999999999999</v>
      </c>
      <c r="C16" s="6">
        <v>180</v>
      </c>
      <c r="D16" s="14">
        <f>((G16+H16)-F16)*627.5095</f>
        <v>101.12202640789998</v>
      </c>
      <c r="E16" s="14">
        <f t="shared" ref="E16:E23" si="2">I16/4.184</f>
        <v>103.27437858508604</v>
      </c>
      <c r="F16" s="6">
        <v>-1.1576139999999999</v>
      </c>
      <c r="G16" s="6">
        <v>-0.49823289999999998</v>
      </c>
      <c r="H16" s="6">
        <v>-0.49823289999999998</v>
      </c>
      <c r="I16" s="8">
        <v>432.1</v>
      </c>
      <c r="K16" s="9" t="s">
        <v>4</v>
      </c>
      <c r="L16" s="6">
        <v>0.74199999999999999</v>
      </c>
      <c r="M16" s="6">
        <v>180</v>
      </c>
      <c r="N16" s="14">
        <f>((R16+Q16)-P16)*627.5095</f>
        <v>103.76936348649996</v>
      </c>
      <c r="O16" s="14">
        <f t="shared" ref="O16:O23" si="3">S16/4.184</f>
        <v>103.27437858508604</v>
      </c>
      <c r="P16" s="6">
        <v>-1.165009</v>
      </c>
      <c r="Q16" s="6">
        <v>-0.49982100000000002</v>
      </c>
      <c r="R16" s="6">
        <v>-0.49982100000000002</v>
      </c>
      <c r="S16" s="8">
        <v>432.1</v>
      </c>
    </row>
    <row r="17" spans="1:24" x14ac:dyDescent="0.3">
      <c r="A17" s="9" t="s">
        <v>5</v>
      </c>
      <c r="B17" s="6">
        <v>1.665</v>
      </c>
      <c r="C17" s="6">
        <v>180</v>
      </c>
      <c r="D17" s="14">
        <f>((G17+H17)-F17)*627.5095</f>
        <v>45.064594742500532</v>
      </c>
      <c r="E17" s="14">
        <f t="shared" si="2"/>
        <v>55.688336520076483</v>
      </c>
      <c r="F17" s="6">
        <v>-8.0016110000000005</v>
      </c>
      <c r="G17" s="6">
        <f>-7.4315631</f>
        <v>-7.4315631</v>
      </c>
      <c r="H17" s="6">
        <v>-0.49823289999999998</v>
      </c>
      <c r="I17" s="8">
        <v>233</v>
      </c>
      <c r="K17" s="9" t="s">
        <v>5</v>
      </c>
      <c r="L17" s="6">
        <v>1.665</v>
      </c>
      <c r="M17" s="6">
        <v>180</v>
      </c>
      <c r="N17" s="14">
        <f>((R17+Q17)-P17)*627.5095</f>
        <v>51.759305345150032</v>
      </c>
      <c r="O17" s="14">
        <f t="shared" si="3"/>
        <v>55.688336520076483</v>
      </c>
      <c r="P17" s="21">
        <v>-8.0150100000000002</v>
      </c>
      <c r="Q17" s="21">
        <v>-7.4327053000000003</v>
      </c>
      <c r="R17" s="6">
        <v>-0.49982100000000002</v>
      </c>
      <c r="S17" s="8">
        <v>233</v>
      </c>
    </row>
    <row r="18" spans="1:24" x14ac:dyDescent="0.3">
      <c r="A18" s="9" t="s">
        <v>8</v>
      </c>
      <c r="B18" s="6">
        <v>1.41</v>
      </c>
      <c r="C18" s="6">
        <v>180</v>
      </c>
      <c r="D18" s="14">
        <f>((G18+H18*2)-F18)*627.5095</f>
        <v>138.67784247340069</v>
      </c>
      <c r="E18" s="14">
        <f t="shared" si="2"/>
        <v>149.28298279158699</v>
      </c>
      <c r="F18" s="6">
        <v>-15.813045000000001</v>
      </c>
      <c r="G18" s="6">
        <v>-14.595582</v>
      </c>
      <c r="H18" s="6">
        <v>-0.49823289999999998</v>
      </c>
      <c r="I18" s="8">
        <v>624.6</v>
      </c>
      <c r="K18" s="9" t="s">
        <v>8</v>
      </c>
      <c r="L18" s="6">
        <v>1.41</v>
      </c>
      <c r="M18" s="6">
        <v>180</v>
      </c>
      <c r="N18" s="14">
        <f>((R18*2+Q18)-P18)*627.5095</f>
        <v>146.00426688970049</v>
      </c>
      <c r="O18" s="14">
        <f t="shared" si="3"/>
        <v>149.28298279158699</v>
      </c>
      <c r="P18" s="21">
        <v>-15.833500000000001</v>
      </c>
      <c r="Q18" s="21">
        <v>-14.6011854</v>
      </c>
      <c r="R18" s="6">
        <v>-0.49982100000000002</v>
      </c>
      <c r="S18" s="8">
        <v>624.6</v>
      </c>
    </row>
    <row r="19" spans="1:24" x14ac:dyDescent="0.3">
      <c r="A19" s="9" t="s">
        <v>10</v>
      </c>
      <c r="B19" s="6">
        <v>1.194</v>
      </c>
      <c r="C19" s="6">
        <v>120</v>
      </c>
      <c r="D19" s="14">
        <f>((G19+H19*3)-F19)*627.5095</f>
        <v>269.40689660839968</v>
      </c>
      <c r="E19" s="14">
        <f t="shared" si="2"/>
        <v>266.75430210325044</v>
      </c>
      <c r="F19" s="6">
        <v>-26.487131999999999</v>
      </c>
      <c r="G19" s="6">
        <v>-24.563106099999999</v>
      </c>
      <c r="H19" s="6">
        <v>-0.49823289999999998</v>
      </c>
      <c r="I19" s="8">
        <v>1116.0999999999999</v>
      </c>
      <c r="K19" s="9" t="s">
        <v>10</v>
      </c>
      <c r="L19" s="6">
        <v>1.194</v>
      </c>
      <c r="M19" s="6">
        <v>120</v>
      </c>
      <c r="N19" s="14">
        <f>((R19*3+Q19)-P19)*627.5095</f>
        <v>275.42082215450057</v>
      </c>
      <c r="O19" s="14">
        <f t="shared" si="3"/>
        <v>266.75430210325044</v>
      </c>
      <c r="P19" s="6">
        <v>-26.514951</v>
      </c>
      <c r="Q19" s="6">
        <v>-24.576577</v>
      </c>
      <c r="R19" s="6">
        <v>-0.49982100000000002</v>
      </c>
      <c r="S19" s="8">
        <v>1116.0999999999999</v>
      </c>
    </row>
    <row r="20" spans="1:24" x14ac:dyDescent="0.3">
      <c r="A20" s="9" t="s">
        <v>7</v>
      </c>
      <c r="B20" s="6">
        <v>1.0920000000000001</v>
      </c>
      <c r="C20" s="6">
        <v>109.47</v>
      </c>
      <c r="D20" s="14">
        <f>((G20+H20*4)-F20)*627.5095</f>
        <v>399.29452325484823</v>
      </c>
      <c r="E20" s="14">
        <f t="shared" si="2"/>
        <v>392.44741873804969</v>
      </c>
      <c r="F20" s="6">
        <v>-40.365859999999998</v>
      </c>
      <c r="G20" s="6">
        <v>-37.736612100000002</v>
      </c>
      <c r="H20" s="6">
        <v>-0.49823289999999998</v>
      </c>
      <c r="I20" s="8">
        <v>1642</v>
      </c>
      <c r="K20" s="9" t="s">
        <v>7</v>
      </c>
      <c r="L20" s="6">
        <v>1.0920000000000001</v>
      </c>
      <c r="M20" s="6">
        <v>109.47</v>
      </c>
      <c r="N20" s="14">
        <f>((R20*4+Q20)-P20)*627.5095</f>
        <v>411.34628245899859</v>
      </c>
      <c r="O20" s="14">
        <f t="shared" si="3"/>
        <v>392.44741873804969</v>
      </c>
      <c r="P20" s="6">
        <v>-40.414366999999999</v>
      </c>
      <c r="Q20" s="6">
        <v>-37.759560999999998</v>
      </c>
      <c r="R20" s="6">
        <v>-0.49982100000000002</v>
      </c>
      <c r="S20" s="8">
        <v>1642</v>
      </c>
    </row>
    <row r="21" spans="1:24" x14ac:dyDescent="0.3">
      <c r="A21" s="9" t="s">
        <v>9</v>
      </c>
      <c r="B21" s="6">
        <v>1.0189999999999999</v>
      </c>
      <c r="C21" s="6">
        <v>106</v>
      </c>
      <c r="D21" s="14">
        <f>((G21+H21*3)-F21)*627.5095</f>
        <v>274.76118416810334</v>
      </c>
      <c r="E21" s="14">
        <f t="shared" si="2"/>
        <v>276.74474187380497</v>
      </c>
      <c r="F21" s="6">
        <v>-56.391758000000003</v>
      </c>
      <c r="G21" s="6">
        <v>-54.459199499999997</v>
      </c>
      <c r="H21" s="6">
        <v>-0.49823289999999998</v>
      </c>
      <c r="I21" s="8">
        <v>1157.9000000000001</v>
      </c>
      <c r="K21" s="9" t="s">
        <v>9</v>
      </c>
      <c r="L21" s="6">
        <v>1.0189999999999999</v>
      </c>
      <c r="M21" s="6">
        <v>106</v>
      </c>
      <c r="N21" s="14">
        <f>((R21*3+Q21)-P21)*627.5095</f>
        <v>290.10893702100208</v>
      </c>
      <c r="O21" s="14">
        <f t="shared" si="3"/>
        <v>276.74474187380497</v>
      </c>
      <c r="P21" s="6">
        <v>-56.460428</v>
      </c>
      <c r="Q21" s="6">
        <v>-54.498646999999998</v>
      </c>
      <c r="R21" s="6">
        <v>-0.49982100000000002</v>
      </c>
      <c r="S21" s="8">
        <v>1157.9000000000001</v>
      </c>
    </row>
    <row r="22" spans="1:24" x14ac:dyDescent="0.3">
      <c r="A22" s="9" t="s">
        <v>11</v>
      </c>
      <c r="B22" s="6">
        <v>0.96899999999999997</v>
      </c>
      <c r="C22" s="6">
        <v>103.98</v>
      </c>
      <c r="D22" s="14">
        <f>((G22+H22*2)-F22)*627.5095</f>
        <v>220.41471990540134</v>
      </c>
      <c r="E22" s="14">
        <f t="shared" si="2"/>
        <v>219.35946462715103</v>
      </c>
      <c r="F22" s="6">
        <v>-76.233009999999993</v>
      </c>
      <c r="G22" s="6">
        <v>-74.885290999999995</v>
      </c>
      <c r="H22" s="6">
        <v>-0.49823289999999998</v>
      </c>
      <c r="I22" s="8">
        <v>917.8</v>
      </c>
      <c r="K22" s="9" t="s">
        <v>11</v>
      </c>
      <c r="L22" s="6">
        <v>0.96899999999999997</v>
      </c>
      <c r="M22" s="6">
        <v>103.98</v>
      </c>
      <c r="N22" s="14">
        <f>((R22*2+Q22)-P22)*627.5095</f>
        <v>232.14651201550339</v>
      </c>
      <c r="O22" s="14">
        <f t="shared" si="3"/>
        <v>219.35946462715103</v>
      </c>
      <c r="P22" s="6">
        <v>-76.328885</v>
      </c>
      <c r="Q22" s="6">
        <v>-74.959294</v>
      </c>
      <c r="R22" s="6">
        <v>-0.49982100000000002</v>
      </c>
      <c r="S22" s="8">
        <v>917.8</v>
      </c>
    </row>
    <row r="23" spans="1:24" x14ac:dyDescent="0.3">
      <c r="A23" s="10" t="s">
        <v>6</v>
      </c>
      <c r="B23" s="11">
        <v>0.94499999999999995</v>
      </c>
      <c r="C23" s="11">
        <v>180</v>
      </c>
      <c r="D23" s="22">
        <f>((G23+H23)-F23)*627.5095</f>
        <v>137.0367168780482</v>
      </c>
      <c r="E23" s="22">
        <f t="shared" si="2"/>
        <v>135.4206500956023</v>
      </c>
      <c r="F23" s="11">
        <v>-100.215435</v>
      </c>
      <c r="G23" s="11">
        <v>-99.498820199999997</v>
      </c>
      <c r="H23" s="11">
        <v>-0.49823289999999998</v>
      </c>
      <c r="I23" s="12">
        <v>566.6</v>
      </c>
      <c r="K23" s="10" t="s">
        <v>6</v>
      </c>
      <c r="L23" s="11">
        <v>0.94499999999999995</v>
      </c>
      <c r="M23" s="11">
        <v>180</v>
      </c>
      <c r="N23" s="22">
        <f>((R23+Q23)-P23)*627.5095</f>
        <v>143.31501217650759</v>
      </c>
      <c r="O23" s="22">
        <f t="shared" si="3"/>
        <v>135.4206500956023</v>
      </c>
      <c r="P23" s="11">
        <v>-100.34031400000001</v>
      </c>
      <c r="Q23" s="11">
        <v>-99.612105999999997</v>
      </c>
      <c r="R23" s="11">
        <v>-0.49982100000000002</v>
      </c>
      <c r="S23" s="12">
        <v>566.6</v>
      </c>
    </row>
    <row r="24" spans="1:24" x14ac:dyDescent="0.3">
      <c r="A24" s="1"/>
    </row>
    <row r="25" spans="1:24" ht="16.8" thickBo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</row>
    <row r="26" spans="1:24" x14ac:dyDescent="0.3">
      <c r="A26" s="43" t="s">
        <v>22</v>
      </c>
      <c r="B26" s="44"/>
      <c r="C26" s="44"/>
      <c r="D26" s="44"/>
      <c r="E26" s="44"/>
      <c r="F26" s="45"/>
    </row>
    <row r="27" spans="1:24" x14ac:dyDescent="0.3">
      <c r="A27" s="46" t="s">
        <v>27</v>
      </c>
      <c r="B27" s="18" t="s">
        <v>20</v>
      </c>
      <c r="C27" s="18" t="s">
        <v>23</v>
      </c>
      <c r="D27" s="18" t="s">
        <v>25</v>
      </c>
      <c r="E27" s="6" t="s">
        <v>24</v>
      </c>
      <c r="F27" s="47" t="s">
        <v>26</v>
      </c>
    </row>
    <row r="28" spans="1:24" ht="19.8" x14ac:dyDescent="0.3">
      <c r="A28" s="48" t="s">
        <v>31</v>
      </c>
      <c r="B28" s="15">
        <v>103.27437858508604</v>
      </c>
      <c r="C28" s="15">
        <v>111.69380445630009</v>
      </c>
      <c r="D28" s="15">
        <v>110.13042728799992</v>
      </c>
      <c r="E28" s="15">
        <v>101.12202640789998</v>
      </c>
      <c r="F28" s="49">
        <v>103.76936348649996</v>
      </c>
    </row>
    <row r="29" spans="1:24" x14ac:dyDescent="0.3">
      <c r="A29" s="48" t="s">
        <v>5</v>
      </c>
      <c r="B29" s="15">
        <v>55.688336520076483</v>
      </c>
      <c r="C29" s="15">
        <v>56.992609073249412</v>
      </c>
      <c r="D29" s="23">
        <v>58.386997933200526</v>
      </c>
      <c r="E29" s="15">
        <v>45.064594742500532</v>
      </c>
      <c r="F29" s="50">
        <v>51.759305345150032</v>
      </c>
    </row>
    <row r="30" spans="1:24" ht="19.8" x14ac:dyDescent="0.3">
      <c r="A30" s="48" t="s">
        <v>32</v>
      </c>
      <c r="B30" s="15">
        <v>149.28298279158699</v>
      </c>
      <c r="C30" s="15">
        <v>153.7228219925492</v>
      </c>
      <c r="D30" s="24">
        <v>150.74786220400043</v>
      </c>
      <c r="E30" s="15">
        <v>138.67784247340069</v>
      </c>
      <c r="F30" s="50">
        <v>146.00426688970049</v>
      </c>
    </row>
    <row r="31" spans="1:24" ht="19.8" x14ac:dyDescent="0.3">
      <c r="A31" s="48" t="s">
        <v>33</v>
      </c>
      <c r="B31" s="15">
        <v>266.75430210325044</v>
      </c>
      <c r="C31" s="15">
        <v>286.67100072335137</v>
      </c>
      <c r="D31" s="15">
        <v>284.6778422985015</v>
      </c>
      <c r="E31" s="15">
        <v>269.40689660839968</v>
      </c>
      <c r="F31" s="49">
        <v>275.42082215450057</v>
      </c>
    </row>
    <row r="32" spans="1:24" ht="19.8" x14ac:dyDescent="0.3">
      <c r="A32" s="48" t="s">
        <v>34</v>
      </c>
      <c r="B32" s="15">
        <v>392.44741873804969</v>
      </c>
      <c r="C32" s="15">
        <v>422.75923699214769</v>
      </c>
      <c r="D32" s="15">
        <v>420.60957769800149</v>
      </c>
      <c r="E32" s="15">
        <v>399.29452325484823</v>
      </c>
      <c r="F32" s="49">
        <v>411.34628245899859</v>
      </c>
    </row>
    <row r="33" spans="1:6" ht="19.8" x14ac:dyDescent="0.3">
      <c r="A33" s="48" t="s">
        <v>35</v>
      </c>
      <c r="B33" s="15">
        <v>276.74474187380497</v>
      </c>
      <c r="C33" s="15">
        <v>300.05402133175022</v>
      </c>
      <c r="D33" s="15">
        <v>300.61783861749905</v>
      </c>
      <c r="E33" s="15">
        <v>274.76118416810334</v>
      </c>
      <c r="F33" s="49">
        <v>290.10893702100208</v>
      </c>
    </row>
    <row r="34" spans="1:6" ht="19.8" x14ac:dyDescent="0.3">
      <c r="A34" s="48" t="s">
        <v>36</v>
      </c>
      <c r="B34" s="15">
        <v>219.35946462715103</v>
      </c>
      <c r="C34" s="15">
        <v>229.54711666270836</v>
      </c>
      <c r="D34" s="15">
        <v>230.54510777149804</v>
      </c>
      <c r="E34" s="15">
        <v>220.41471990540134</v>
      </c>
      <c r="F34" s="49">
        <v>232.14651201550339</v>
      </c>
    </row>
    <row r="35" spans="1:6" ht="16.8" thickBot="1" x14ac:dyDescent="0.35">
      <c r="A35" s="51" t="s">
        <v>28</v>
      </c>
      <c r="B35" s="52">
        <v>135.4206500956023</v>
      </c>
      <c r="C35" s="52">
        <v>138.17018728789719</v>
      </c>
      <c r="D35" s="52">
        <v>138.80823894749852</v>
      </c>
      <c r="E35" s="52">
        <v>137.0367168780482</v>
      </c>
      <c r="F35" s="53">
        <v>143.31501217650759</v>
      </c>
    </row>
    <row r="37" spans="1:6" x14ac:dyDescent="0.3">
      <c r="A37" s="39" t="s">
        <v>48</v>
      </c>
      <c r="B37" s="40"/>
      <c r="C37" s="40"/>
      <c r="D37" s="40"/>
      <c r="E37" s="41"/>
    </row>
    <row r="38" spans="1:6" x14ac:dyDescent="0.3">
      <c r="A38" s="17" t="s">
        <v>27</v>
      </c>
      <c r="B38" s="18" t="s">
        <v>23</v>
      </c>
      <c r="C38" s="18" t="s">
        <v>25</v>
      </c>
      <c r="D38" s="6" t="s">
        <v>24</v>
      </c>
      <c r="E38" s="8" t="s">
        <v>26</v>
      </c>
    </row>
    <row r="39" spans="1:6" ht="19.8" x14ac:dyDescent="0.3">
      <c r="A39" s="9" t="s">
        <v>31</v>
      </c>
      <c r="B39" s="15">
        <f>B28-C28</f>
        <v>-8.4194258712140453</v>
      </c>
      <c r="C39" s="15">
        <f>B28-D28</f>
        <v>-6.8560487029138812</v>
      </c>
      <c r="D39" s="15">
        <f>B28-E28</f>
        <v>2.1523521771860601</v>
      </c>
      <c r="E39" s="19">
        <f>B28-F28</f>
        <v>-0.49498490141391471</v>
      </c>
    </row>
    <row r="40" spans="1:6" x14ac:dyDescent="0.3">
      <c r="A40" s="9" t="s">
        <v>5</v>
      </c>
      <c r="B40" s="15">
        <f>B29-C29</f>
        <v>-1.3042725531729289</v>
      </c>
      <c r="C40" s="15">
        <f>B29-D29</f>
        <v>-2.698661413124043</v>
      </c>
      <c r="D40" s="15">
        <f>B29-E29</f>
        <v>10.623741777575951</v>
      </c>
      <c r="E40" s="19">
        <f>B29-F29</f>
        <v>3.9290311749264504</v>
      </c>
    </row>
    <row r="41" spans="1:6" ht="19.8" x14ac:dyDescent="0.3">
      <c r="A41" s="9" t="s">
        <v>32</v>
      </c>
      <c r="B41" s="15">
        <f>B30-C30</f>
        <v>-4.4398392009622114</v>
      </c>
      <c r="C41" s="15">
        <f>B30-D30</f>
        <v>-1.4648794124134383</v>
      </c>
      <c r="D41" s="15">
        <f>B30-E30</f>
        <v>10.605140318186301</v>
      </c>
      <c r="E41" s="19">
        <f>B30-F30</f>
        <v>3.2787159018864998</v>
      </c>
    </row>
    <row r="42" spans="1:6" ht="19.8" x14ac:dyDescent="0.3">
      <c r="A42" s="9" t="s">
        <v>33</v>
      </c>
      <c r="B42" s="15">
        <f>B31-C31</f>
        <v>-19.916698620100931</v>
      </c>
      <c r="C42" s="15">
        <f>B31-D31</f>
        <v>-17.923540195251064</v>
      </c>
      <c r="D42" s="15">
        <f>B31-E31</f>
        <v>-2.6525945051492386</v>
      </c>
      <c r="E42" s="19">
        <f>B31-F31</f>
        <v>-8.6665200512501315</v>
      </c>
    </row>
    <row r="43" spans="1:6" ht="19.8" x14ac:dyDescent="0.3">
      <c r="A43" s="9" t="s">
        <v>34</v>
      </c>
      <c r="B43" s="15">
        <f>B32-C32</f>
        <v>-30.311818254098</v>
      </c>
      <c r="C43" s="15">
        <f>B32-D32</f>
        <v>-28.162158959951796</v>
      </c>
      <c r="D43" s="15">
        <f>B32-E32</f>
        <v>-6.847104516798538</v>
      </c>
      <c r="E43" s="19">
        <f>B32-F32</f>
        <v>-18.898863720948896</v>
      </c>
    </row>
    <row r="44" spans="1:6" ht="19.8" x14ac:dyDescent="0.3">
      <c r="A44" s="9" t="s">
        <v>35</v>
      </c>
      <c r="B44" s="15">
        <f>B33-C33</f>
        <v>-23.309279457945252</v>
      </c>
      <c r="C44" s="15">
        <f>B33-D33</f>
        <v>-23.873096743694077</v>
      </c>
      <c r="D44" s="15">
        <f>B33-E33</f>
        <v>1.983557705701628</v>
      </c>
      <c r="E44" s="19">
        <f>B33-F33</f>
        <v>-13.364195147197108</v>
      </c>
    </row>
    <row r="45" spans="1:6" ht="19.8" x14ac:dyDescent="0.3">
      <c r="A45" s="9" t="s">
        <v>36</v>
      </c>
      <c r="B45" s="15">
        <f>B34-C34</f>
        <v>-10.187652035557335</v>
      </c>
      <c r="C45" s="15">
        <f>B34-D34</f>
        <v>-11.185643144347011</v>
      </c>
      <c r="D45" s="15">
        <f>B34-E34</f>
        <v>-1.0552552782503142</v>
      </c>
      <c r="E45" s="19">
        <f>B34-F34</f>
        <v>-12.787047388352363</v>
      </c>
    </row>
    <row r="46" spans="1:6" x14ac:dyDescent="0.3">
      <c r="A46" s="10" t="s">
        <v>28</v>
      </c>
      <c r="B46" s="15">
        <f>B35-C35</f>
        <v>-2.7495371922948948</v>
      </c>
      <c r="C46" s="15">
        <f>B35-D35</f>
        <v>-3.3875888518962256</v>
      </c>
      <c r="D46" s="15">
        <f>B35-E35</f>
        <v>-1.6160667824458983</v>
      </c>
      <c r="E46" s="19">
        <f>B35-F35</f>
        <v>-7.8943620809052959</v>
      </c>
    </row>
    <row r="47" spans="1:6" x14ac:dyDescent="0.3">
      <c r="A47" s="42" t="s">
        <v>29</v>
      </c>
      <c r="B47" s="15">
        <f t="array" ref="B47">AVERAGE(ABS(B39:B46))</f>
        <v>12.579815398168201</v>
      </c>
      <c r="C47" s="15">
        <f t="array" ref="C47">AVERAGE(ABS(C39:C46))</f>
        <v>11.943952177948942</v>
      </c>
      <c r="D47" s="31">
        <f t="array" ref="D47">AVERAGE(ABS(D39:D46))</f>
        <v>4.6919766326617411</v>
      </c>
      <c r="E47" s="19">
        <f t="array" ref="E47">AVERAGE(ABS(E39:E46))</f>
        <v>8.6642150458600824</v>
      </c>
    </row>
    <row r="48" spans="1:6" x14ac:dyDescent="0.3">
      <c r="A48" s="28" t="s">
        <v>30</v>
      </c>
      <c r="B48" s="16">
        <f>SQRT(SUMSQ(B39:B46)/COUNTA(B39:B46))</f>
        <v>16.056353720706738</v>
      </c>
      <c r="C48" s="16">
        <f t="shared" ref="C48:E48" si="4">SQRT(SUMSQ(C39:C46)/COUNTA(C39:C46))</f>
        <v>15.318753450691753</v>
      </c>
      <c r="D48" s="29">
        <f t="shared" si="4"/>
        <v>6.0368073620481519</v>
      </c>
      <c r="E48" s="20">
        <f t="shared" si="4"/>
        <v>10.387126282338304</v>
      </c>
    </row>
    <row r="50" spans="1:13" x14ac:dyDescent="0.3">
      <c r="A50" s="36" t="s">
        <v>37</v>
      </c>
      <c r="B50" s="37"/>
      <c r="C50" s="37"/>
      <c r="D50" s="37"/>
      <c r="E50" s="37"/>
      <c r="F50" s="38"/>
    </row>
    <row r="51" spans="1:13" x14ac:dyDescent="0.3">
      <c r="A51" s="5"/>
      <c r="B51" s="6" t="s">
        <v>40</v>
      </c>
      <c r="C51" s="6" t="s">
        <v>41</v>
      </c>
      <c r="D51" s="6" t="s">
        <v>38</v>
      </c>
      <c r="E51" s="6" t="s">
        <v>39</v>
      </c>
      <c r="F51" s="8" t="s">
        <v>42</v>
      </c>
    </row>
    <row r="52" spans="1:13" ht="19.8" x14ac:dyDescent="0.3">
      <c r="A52" s="9" t="s">
        <v>31</v>
      </c>
      <c r="B52" s="6" t="s">
        <v>43</v>
      </c>
      <c r="C52" s="6" t="s">
        <v>43</v>
      </c>
      <c r="D52" s="6" t="s">
        <v>43</v>
      </c>
      <c r="E52" s="6" t="s">
        <v>43</v>
      </c>
      <c r="F52" s="8" t="s">
        <v>43</v>
      </c>
    </row>
    <row r="53" spans="1:13" x14ac:dyDescent="0.3">
      <c r="A53" s="9" t="s">
        <v>5</v>
      </c>
      <c r="B53" s="6" t="s">
        <v>43</v>
      </c>
      <c r="C53" s="6" t="s">
        <v>43</v>
      </c>
      <c r="D53" s="6" t="s">
        <v>43</v>
      </c>
      <c r="E53" s="6" t="s">
        <v>43</v>
      </c>
      <c r="F53" s="8" t="s">
        <v>43</v>
      </c>
    </row>
    <row r="54" spans="1:13" ht="19.8" x14ac:dyDescent="0.3">
      <c r="A54" s="9" t="s">
        <v>32</v>
      </c>
      <c r="B54" s="6">
        <v>180</v>
      </c>
      <c r="C54" s="6">
        <v>180</v>
      </c>
      <c r="D54" s="6">
        <v>180</v>
      </c>
      <c r="E54" s="6">
        <v>180</v>
      </c>
      <c r="F54" s="8">
        <v>180</v>
      </c>
    </row>
    <row r="55" spans="1:13" ht="19.8" x14ac:dyDescent="0.3">
      <c r="A55" s="9" t="s">
        <v>33</v>
      </c>
      <c r="B55" s="6">
        <v>120</v>
      </c>
      <c r="C55" s="6">
        <v>120</v>
      </c>
      <c r="D55" s="6">
        <v>120</v>
      </c>
      <c r="E55" s="6">
        <v>120</v>
      </c>
      <c r="F55" s="8">
        <v>120</v>
      </c>
    </row>
    <row r="56" spans="1:13" ht="19.8" x14ac:dyDescent="0.3">
      <c r="A56" s="9" t="s">
        <v>34</v>
      </c>
      <c r="B56" s="6">
        <v>109.5</v>
      </c>
      <c r="C56" s="6">
        <v>109.5</v>
      </c>
      <c r="D56" s="6">
        <v>109.5</v>
      </c>
      <c r="E56" s="6">
        <v>109.5</v>
      </c>
      <c r="F56" s="8">
        <v>109.5</v>
      </c>
    </row>
    <row r="57" spans="1:13" ht="19.8" x14ac:dyDescent="0.3">
      <c r="A57" s="9" t="s">
        <v>35</v>
      </c>
      <c r="B57" s="6">
        <v>108.1</v>
      </c>
      <c r="C57" s="6">
        <v>107.2</v>
      </c>
      <c r="D57" s="6">
        <v>108.1</v>
      </c>
      <c r="E57" s="6">
        <v>106.8</v>
      </c>
      <c r="F57" s="8">
        <v>106.7</v>
      </c>
    </row>
    <row r="58" spans="1:13" ht="19.8" x14ac:dyDescent="0.3">
      <c r="A58" s="9" t="s">
        <v>36</v>
      </c>
      <c r="B58" s="6">
        <v>105.8</v>
      </c>
      <c r="C58" s="6">
        <v>105.1</v>
      </c>
      <c r="D58" s="6">
        <v>105.4</v>
      </c>
      <c r="E58" s="6">
        <v>104.1</v>
      </c>
      <c r="F58" s="8">
        <v>104.5</v>
      </c>
    </row>
    <row r="59" spans="1:13" x14ac:dyDescent="0.3">
      <c r="A59" s="10" t="s">
        <v>28</v>
      </c>
      <c r="B59" s="11" t="s">
        <v>43</v>
      </c>
      <c r="C59" s="11" t="s">
        <v>43</v>
      </c>
      <c r="D59" s="11" t="s">
        <v>43</v>
      </c>
      <c r="E59" s="11" t="s">
        <v>43</v>
      </c>
      <c r="F59" s="12" t="s">
        <v>44</v>
      </c>
    </row>
    <row r="61" spans="1:13" x14ac:dyDescent="0.3">
      <c r="A61" s="36" t="s">
        <v>45</v>
      </c>
      <c r="B61" s="37"/>
      <c r="C61" s="37"/>
      <c r="D61" s="37"/>
      <c r="E61" s="37"/>
      <c r="F61" s="38"/>
      <c r="H61" s="36" t="s">
        <v>46</v>
      </c>
      <c r="I61" s="37"/>
      <c r="J61" s="37"/>
      <c r="K61" s="37"/>
      <c r="L61" s="38"/>
      <c r="M61" s="32"/>
    </row>
    <row r="62" spans="1:13" x14ac:dyDescent="0.3">
      <c r="A62" s="5"/>
      <c r="B62" s="6" t="s">
        <v>40</v>
      </c>
      <c r="C62" s="6" t="s">
        <v>41</v>
      </c>
      <c r="D62" s="6" t="s">
        <v>38</v>
      </c>
      <c r="E62" s="6" t="s">
        <v>39</v>
      </c>
      <c r="F62" s="8" t="s">
        <v>42</v>
      </c>
      <c r="H62" s="5"/>
      <c r="I62" s="6" t="s">
        <v>40</v>
      </c>
      <c r="J62" s="6" t="s">
        <v>41</v>
      </c>
      <c r="K62" s="6" t="s">
        <v>38</v>
      </c>
      <c r="L62" s="8" t="s">
        <v>39</v>
      </c>
    </row>
    <row r="63" spans="1:13" ht="19.8" x14ac:dyDescent="0.3">
      <c r="A63" s="9" t="s">
        <v>31</v>
      </c>
      <c r="B63" s="6">
        <v>0.74299999999999999</v>
      </c>
      <c r="C63" s="6">
        <v>0.74299999999999999</v>
      </c>
      <c r="D63" s="6">
        <v>0.73399999999999999</v>
      </c>
      <c r="E63" s="6">
        <v>0.73699999999999999</v>
      </c>
      <c r="F63" s="8">
        <v>0.74099999999999999</v>
      </c>
      <c r="H63" s="9" t="s">
        <v>31</v>
      </c>
      <c r="I63" s="6">
        <v>2E-3</v>
      </c>
      <c r="J63" s="6">
        <v>2E-3</v>
      </c>
      <c r="K63" s="6">
        <v>7.0000000000000001E-3</v>
      </c>
      <c r="L63" s="8">
        <v>4.0000000000000001E-3</v>
      </c>
    </row>
    <row r="64" spans="1:13" x14ac:dyDescent="0.3">
      <c r="A64" s="9" t="s">
        <v>5</v>
      </c>
      <c r="B64" s="6">
        <v>1.6140000000000001</v>
      </c>
      <c r="C64" s="6">
        <v>1.59</v>
      </c>
      <c r="D64" s="6">
        <v>1.623</v>
      </c>
      <c r="E64" s="6">
        <v>1.605</v>
      </c>
      <c r="F64" s="8">
        <v>1.595</v>
      </c>
      <c r="H64" s="9" t="s">
        <v>5</v>
      </c>
      <c r="I64" s="6">
        <v>1.9E-2</v>
      </c>
      <c r="J64" s="6">
        <v>5.0000000000000001E-3</v>
      </c>
      <c r="K64" s="6">
        <v>2.8000000000000001E-2</v>
      </c>
      <c r="L64" s="8">
        <v>0.01</v>
      </c>
    </row>
    <row r="65" spans="1:12" ht="19.8" x14ac:dyDescent="0.3">
      <c r="A65" s="9" t="s">
        <v>32</v>
      </c>
      <c r="B65" s="6">
        <v>1.331</v>
      </c>
      <c r="C65" s="6">
        <v>1.325</v>
      </c>
      <c r="D65" s="6">
        <v>1.3280000000000001</v>
      </c>
      <c r="E65" s="6">
        <v>1.33</v>
      </c>
      <c r="F65" s="8">
        <v>1.3260000000000001</v>
      </c>
      <c r="H65" s="9" t="s">
        <v>32</v>
      </c>
      <c r="I65" s="6">
        <v>5.0000000000000001E-3</v>
      </c>
      <c r="J65" s="6">
        <v>1E-3</v>
      </c>
      <c r="K65" s="6">
        <v>2E-3</v>
      </c>
      <c r="L65" s="8">
        <v>4.0000000000000001E-3</v>
      </c>
    </row>
    <row r="66" spans="1:12" ht="19.8" x14ac:dyDescent="0.3">
      <c r="A66" s="9" t="s">
        <v>33</v>
      </c>
      <c r="B66" s="6">
        <v>1.1930000000000001</v>
      </c>
      <c r="C66" s="6">
        <v>1.1879999999999999</v>
      </c>
      <c r="D66" s="6">
        <v>1.1859999999999999</v>
      </c>
      <c r="E66" s="6">
        <v>1.1870000000000001</v>
      </c>
      <c r="F66" s="8">
        <v>1.19</v>
      </c>
      <c r="H66" s="9" t="s">
        <v>33</v>
      </c>
      <c r="I66" s="6">
        <v>3.0000000000000001E-3</v>
      </c>
      <c r="J66" s="6">
        <v>2E-3</v>
      </c>
      <c r="K66" s="6">
        <v>4.0000000000000001E-3</v>
      </c>
      <c r="L66" s="8">
        <v>3.0000000000000001E-3</v>
      </c>
    </row>
    <row r="67" spans="1:12" ht="19.8" x14ac:dyDescent="0.3">
      <c r="A67" s="9" t="s">
        <v>34</v>
      </c>
      <c r="B67" s="6">
        <v>1.093</v>
      </c>
      <c r="C67" s="6">
        <v>1.0880000000000001</v>
      </c>
      <c r="D67" s="6">
        <v>1.087</v>
      </c>
      <c r="E67" s="6">
        <v>1.0860000000000001</v>
      </c>
      <c r="F67" s="8">
        <v>1.087</v>
      </c>
      <c r="H67" s="9" t="s">
        <v>34</v>
      </c>
      <c r="I67" s="6">
        <v>6.0000000000000001E-3</v>
      </c>
      <c r="J67" s="6">
        <v>1E-3</v>
      </c>
      <c r="K67" s="6">
        <v>0</v>
      </c>
      <c r="L67" s="8">
        <v>1E-3</v>
      </c>
    </row>
    <row r="68" spans="1:12" ht="19.8" x14ac:dyDescent="0.3">
      <c r="A68" s="9" t="s">
        <v>35</v>
      </c>
      <c r="B68" s="6">
        <v>1.016</v>
      </c>
      <c r="C68" s="6">
        <v>1.0129999999999999</v>
      </c>
      <c r="D68" s="6">
        <v>1.012</v>
      </c>
      <c r="E68" s="6">
        <v>1.012</v>
      </c>
      <c r="F68" s="8">
        <v>1.012</v>
      </c>
      <c r="H68" s="9" t="s">
        <v>35</v>
      </c>
      <c r="I68" s="6">
        <v>4.0000000000000001E-3</v>
      </c>
      <c r="J68" s="6">
        <v>1E-3</v>
      </c>
      <c r="K68" s="6">
        <v>0</v>
      </c>
      <c r="L68" s="8">
        <v>0</v>
      </c>
    </row>
    <row r="69" spans="1:12" ht="19.8" x14ac:dyDescent="0.3">
      <c r="A69" s="9" t="s">
        <v>36</v>
      </c>
      <c r="B69" s="6">
        <v>0.96499999999999997</v>
      </c>
      <c r="C69" s="6">
        <v>0.96199999999999997</v>
      </c>
      <c r="D69" s="6">
        <v>0.96299999999999997</v>
      </c>
      <c r="E69" s="6">
        <v>0.96099999999999997</v>
      </c>
      <c r="F69" s="8">
        <v>0.95799999999999996</v>
      </c>
      <c r="H69" s="9" t="s">
        <v>36</v>
      </c>
      <c r="I69" s="6">
        <v>7.0000000000000001E-3</v>
      </c>
      <c r="J69" s="6">
        <v>4.0000000000000001E-3</v>
      </c>
      <c r="K69" s="6">
        <v>5.0000000000000001E-3</v>
      </c>
      <c r="L69" s="8">
        <v>3.0000000000000001E-3</v>
      </c>
    </row>
    <row r="70" spans="1:12" x14ac:dyDescent="0.3">
      <c r="A70" s="10" t="s">
        <v>28</v>
      </c>
      <c r="B70" s="11">
        <v>0.92800000000000005</v>
      </c>
      <c r="C70" s="11">
        <v>0.92400000000000004</v>
      </c>
      <c r="D70" s="11">
        <v>0.92600000000000005</v>
      </c>
      <c r="E70" s="11">
        <v>0.92200000000000004</v>
      </c>
      <c r="F70" s="12">
        <v>0.91700000000000004</v>
      </c>
      <c r="H70" s="9" t="s">
        <v>28</v>
      </c>
      <c r="I70" s="6">
        <v>1.0999999999999999E-2</v>
      </c>
      <c r="J70" s="6">
        <v>7.0000000000000001E-3</v>
      </c>
      <c r="K70" s="6">
        <v>8.9999999999999993E-3</v>
      </c>
      <c r="L70" s="8">
        <v>5.0000000000000001E-3</v>
      </c>
    </row>
    <row r="71" spans="1:12" x14ac:dyDescent="0.3">
      <c r="H71" s="33" t="s">
        <v>47</v>
      </c>
      <c r="I71" s="34">
        <v>7.0000000000000001E-3</v>
      </c>
      <c r="J71" s="34">
        <v>3.0000000000000001E-3</v>
      </c>
      <c r="K71" s="34">
        <v>7.0000000000000001E-3</v>
      </c>
      <c r="L71" s="35">
        <v>4.0000000000000001E-3</v>
      </c>
    </row>
    <row r="72" spans="1:12" x14ac:dyDescent="0.3">
      <c r="H72" s="25"/>
      <c r="I72" s="30"/>
      <c r="J72" s="30"/>
      <c r="K72" s="30"/>
      <c r="L72" s="30"/>
    </row>
  </sheetData>
  <mergeCells count="5">
    <mergeCell ref="A26:F26"/>
    <mergeCell ref="A50:F50"/>
    <mergeCell ref="A61:F61"/>
    <mergeCell ref="H61:L61"/>
    <mergeCell ref="A37:E37"/>
  </mergeCells>
  <phoneticPr fontId="1" type="noConversion"/>
  <pageMargins left="0.7" right="0.7" top="0.75" bottom="0.75" header="0.3" footer="0.3"/>
  <pageSetup paperSize="9" orientation="portrait" r:id="rId1"/>
  <ignoredErrors>
    <ignoredError sqref="N8 N20 D8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YiJen</dc:creator>
  <cp:lastModifiedBy>YiJen</cp:lastModifiedBy>
  <dcterms:created xsi:type="dcterms:W3CDTF">2023-11-05T05:25:02Z</dcterms:created>
  <dcterms:modified xsi:type="dcterms:W3CDTF">2023-11-06T21:04:03Z</dcterms:modified>
</cp:coreProperties>
</file>